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20" windowHeight="6840" tabRatio="601" activeTab="0"/>
  </bookViews>
  <sheets>
    <sheet name="balance sheet" sheetId="1" r:id="rId1"/>
    <sheet name="income stat" sheetId="2" r:id="rId2"/>
    <sheet name="equity" sheetId="3" r:id="rId3"/>
    <sheet name="cash flow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'balance sheet'!$A$1:$F$63</definedName>
    <definedName name="_xlnm.Print_Area" localSheetId="2">'equity'!$A$1:$L$60</definedName>
    <definedName name="_xlnm.Print_Area" localSheetId="1">'income stat'!$A$1:$K$53</definedName>
  </definedNames>
  <calcPr fullCalcOnLoad="1"/>
</workbook>
</file>

<file path=xl/sharedStrings.xml><?xml version="1.0" encoding="utf-8"?>
<sst xmlns="http://schemas.openxmlformats.org/spreadsheetml/2006/main" count="175" uniqueCount="132">
  <si>
    <t>(The firgures have not been audited)</t>
  </si>
  <si>
    <t>CONDENSED CONSOLIDATED BALANCE SHEETS</t>
  </si>
  <si>
    <t>31/03/04</t>
  </si>
  <si>
    <t>RM'000</t>
  </si>
  <si>
    <t>Property, plant and equipment</t>
  </si>
  <si>
    <t>Investment in joint venture companies</t>
  </si>
  <si>
    <t>Other investment</t>
  </si>
  <si>
    <t>Current Assets</t>
  </si>
  <si>
    <t xml:space="preserve">   Inventories</t>
  </si>
  <si>
    <t xml:space="preserve">   Trade receivables</t>
  </si>
  <si>
    <t xml:space="preserve">   Other receivables, deposits and prepayments</t>
  </si>
  <si>
    <t xml:space="preserve">   Amount owing by joint venture companies</t>
  </si>
  <si>
    <t xml:space="preserve">   Tax recoverable</t>
  </si>
  <si>
    <t xml:space="preserve">   Fixed deposit with licensed banks</t>
  </si>
  <si>
    <t xml:space="preserve">   Cash and bank balances</t>
  </si>
  <si>
    <t>Current Liabilities</t>
  </si>
  <si>
    <t xml:space="preserve">   Trade payables</t>
  </si>
  <si>
    <t xml:space="preserve">   Other payables and accruals</t>
  </si>
  <si>
    <t xml:space="preserve">   Amount owing to joint venture companies</t>
  </si>
  <si>
    <t xml:space="preserve">   Short term borrowings</t>
  </si>
  <si>
    <t xml:space="preserve">   Dividend payable</t>
  </si>
  <si>
    <t>Net Current Assets</t>
  </si>
  <si>
    <t>Financed by</t>
  </si>
  <si>
    <t>Share Capital</t>
  </si>
  <si>
    <t>Reserves</t>
  </si>
  <si>
    <t xml:space="preserve">   Retained profits</t>
  </si>
  <si>
    <t xml:space="preserve">   Share premium</t>
  </si>
  <si>
    <t xml:space="preserve">   Reserve on consolidation</t>
  </si>
  <si>
    <t>Shareholders' equity</t>
  </si>
  <si>
    <t>Minority interests</t>
  </si>
  <si>
    <t>Long Term and Deferred Liabilities</t>
  </si>
  <si>
    <t xml:space="preserve">   Borrowings </t>
  </si>
  <si>
    <t xml:space="preserve">   Deferred taxation</t>
  </si>
  <si>
    <t>Net tangible assets per share  (RM)</t>
  </si>
  <si>
    <t>interim financial report)</t>
  </si>
  <si>
    <t>CONDENSED CONSOLIDATED INCOME STATEMENTS</t>
  </si>
  <si>
    <t xml:space="preserve">Individual quarter </t>
  </si>
  <si>
    <t xml:space="preserve">        Cumulative quarter</t>
  </si>
  <si>
    <t>Current</t>
  </si>
  <si>
    <t>Preceding year</t>
  </si>
  <si>
    <t>year</t>
  </si>
  <si>
    <t xml:space="preserve">corresponding </t>
  </si>
  <si>
    <t>corresponding</t>
  </si>
  <si>
    <t>quarter</t>
  </si>
  <si>
    <t>to date</t>
  </si>
  <si>
    <t>period</t>
  </si>
  <si>
    <t>Revenue</t>
  </si>
  <si>
    <t>Operating expenses</t>
  </si>
  <si>
    <t>Other operating income</t>
  </si>
  <si>
    <t xml:space="preserve">  </t>
  </si>
  <si>
    <t>Profit from operations</t>
  </si>
  <si>
    <t>Finance costs</t>
  </si>
  <si>
    <t>Share of results of an associated company</t>
  </si>
  <si>
    <t>Share of results of  joint venture companies</t>
  </si>
  <si>
    <t>Profit before taxation</t>
  </si>
  <si>
    <t>Taxation</t>
  </si>
  <si>
    <t>Profit after taxation</t>
  </si>
  <si>
    <t>Net profit for the period</t>
  </si>
  <si>
    <t xml:space="preserve"> </t>
  </si>
  <si>
    <t xml:space="preserve">  Basic</t>
  </si>
  <si>
    <t xml:space="preserve">  Diluted</t>
  </si>
  <si>
    <t>CONDENSED CONSOLIDATED STATEMENT OF CHANGES IN EQUITY</t>
  </si>
  <si>
    <t xml:space="preserve">Share </t>
  </si>
  <si>
    <t>Reserve on</t>
  </si>
  <si>
    <t xml:space="preserve">Retained </t>
  </si>
  <si>
    <t>capital</t>
  </si>
  <si>
    <t>premium</t>
  </si>
  <si>
    <t xml:space="preserve"> consolidation</t>
  </si>
  <si>
    <t>profits</t>
  </si>
  <si>
    <t>Total</t>
  </si>
  <si>
    <t>Balance as at 1 April 2004</t>
  </si>
  <si>
    <t xml:space="preserve">Final dividend proposed in respect </t>
  </si>
  <si>
    <t xml:space="preserve">  of the current financial year</t>
  </si>
  <si>
    <t>Balance as at 1 April 2003</t>
  </si>
  <si>
    <t xml:space="preserve"> CONDENSED CONSOLIDATED CASH FLOW STATEMENT</t>
  </si>
  <si>
    <t>CASH FLOWS FROM OPERATING ACTIVITIES</t>
  </si>
  <si>
    <t>Adjustments for non cash items</t>
  </si>
  <si>
    <t>Operating profit before working capital changes</t>
  </si>
  <si>
    <t>Net changes in working capital</t>
  </si>
  <si>
    <t>Cash generated from operations</t>
  </si>
  <si>
    <t>Interest paid</t>
  </si>
  <si>
    <t>Tax paid</t>
  </si>
  <si>
    <t>CASH FLOWS FROM INVESTING ACTIVITIES</t>
  </si>
  <si>
    <t>Other investments</t>
  </si>
  <si>
    <t>Equity investment</t>
  </si>
  <si>
    <t>Net cash outflow from investing activities</t>
  </si>
  <si>
    <t>CASH FLOWS FROM FINANCING ACTIVITIES</t>
  </si>
  <si>
    <t>Bank borrowings</t>
  </si>
  <si>
    <t>Dividend paid to the former shareholders of</t>
  </si>
  <si>
    <t xml:space="preserve"> the subsidiary companies</t>
  </si>
  <si>
    <t>Repayment from a joint venture company</t>
  </si>
  <si>
    <t>Dividend paid to the shareholders of the Company</t>
  </si>
  <si>
    <t>Reserve on consolidation arising from</t>
  </si>
  <si>
    <t>acquisition of a subsidiary company</t>
  </si>
  <si>
    <t xml:space="preserve">   Taxation</t>
  </si>
  <si>
    <t>Net cash inflow from operating activities</t>
  </si>
  <si>
    <t>Net increase/(decrease)  in cash and cash equivalents</t>
  </si>
  <si>
    <t>Net cash outflow from financing activities</t>
  </si>
  <si>
    <t>31/3/05</t>
  </si>
  <si>
    <t>31/3/04</t>
  </si>
  <si>
    <t>Loss on disposal  of an associated company</t>
  </si>
  <si>
    <t>Balance as at 31 March 2004</t>
  </si>
  <si>
    <t>Balance as at 31 March 2005</t>
  </si>
  <si>
    <t>Disposal of investment</t>
  </si>
  <si>
    <t>Proceed from issuance of new ordinary shares</t>
  </si>
  <si>
    <t>Issuance of new ordinary shares</t>
  </si>
  <si>
    <t>Cash and cash equivalents at beginning of financial year</t>
  </si>
  <si>
    <t>Cash and cash equivalents at end of financial year</t>
  </si>
  <si>
    <t>Fourth quarter interim report for the financial year ended 31 March 2005</t>
  </si>
  <si>
    <t>Dividend received from quoted investment</t>
  </si>
  <si>
    <t>Tax refund</t>
  </si>
  <si>
    <t>Net profit for the financial year</t>
  </si>
  <si>
    <t xml:space="preserve">acquisition of addition shares in a </t>
  </si>
  <si>
    <t>subsidiary compay</t>
  </si>
  <si>
    <t>Amortisation of reserve on consolidation</t>
  </si>
  <si>
    <t>for the financial year</t>
  </si>
  <si>
    <t>Dividend paid in respect of financial year</t>
  </si>
  <si>
    <t>ended 31 March 2004</t>
  </si>
  <si>
    <t>year ended 31 March 2005</t>
  </si>
  <si>
    <t>ended 31 March 2003</t>
  </si>
  <si>
    <t>year ended 31 March 2004</t>
  </si>
  <si>
    <t>Dividend payable in respect of financial</t>
  </si>
  <si>
    <t>n/a</t>
  </si>
  <si>
    <t>(The notes set out on pages 5 to 11 form an integral part of and should be read in conjunction with this</t>
  </si>
  <si>
    <t xml:space="preserve">            ordinary share of RM1.00 each to two (2) ordinary share of RM0.50 each during the financial </t>
  </si>
  <si>
    <t>Note : The net tangible assets per share is calculated in conjunction with the share split of one (1)</t>
  </si>
  <si>
    <t xml:space="preserve">            year.  The preceding year comparative figures have been adjusted accordingly.</t>
  </si>
  <si>
    <t>Earnings per share (sen)</t>
  </si>
  <si>
    <t>Note : The basic earnings per share is calculated in conjunction with the share split of one (1) ordinary share of RM1.00</t>
  </si>
  <si>
    <t xml:space="preserve">            each to two (2) ordinary share of RM0.50 each during the financial  year.  The preceding year comparative figures</t>
  </si>
  <si>
    <t xml:space="preserve">            have been adjusted accordingly.</t>
  </si>
  <si>
    <t>ACOUSTECH BERHAD (496665-W)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</si>
</sst>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_(* #,##0.0000000_);_(* \(#,##0.0000000\);_(* &quot;-&quot;??_);_(@_)"/>
    <numFmt numFmtId="171" formatCode="_(* #,##0.00000000_);_(* \(#,##0.00000000\);_(* &quot;-&quot;??_);_(@_)"/>
    <numFmt numFmtId="172" formatCode="0_);\(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1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172" fontId="0" fillId="0" borderId="0" xfId="0" applyAlignment="1">
      <alignment/>
    </xf>
    <xf numFmtId="172" fontId="1" fillId="0" borderId="0" xfId="0" applyFont="1" applyAlignment="1">
      <alignment/>
    </xf>
    <xf numFmtId="172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172" fontId="2" fillId="0" borderId="0" xfId="0" applyFont="1" applyAlignment="1" quotePrefix="1">
      <alignment/>
    </xf>
    <xf numFmtId="164" fontId="2" fillId="0" borderId="0" xfId="15" applyNumberFormat="1" applyFont="1" applyBorder="1" applyAlignment="1">
      <alignment/>
    </xf>
    <xf numFmtId="164" fontId="2" fillId="0" borderId="1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43" fontId="2" fillId="0" borderId="0" xfId="15" applyFont="1" applyAlignment="1">
      <alignment/>
    </xf>
    <xf numFmtId="172" fontId="1" fillId="0" borderId="0" xfId="0" applyFont="1" applyAlignment="1" quotePrefix="1">
      <alignment horizontal="left"/>
    </xf>
    <xf numFmtId="172" fontId="2" fillId="0" borderId="0" xfId="0" applyFont="1" applyAlignment="1" quotePrefix="1">
      <alignment horizontal="left"/>
    </xf>
    <xf numFmtId="172" fontId="2" fillId="0" borderId="0" xfId="0" applyFont="1" applyBorder="1" applyAlignment="1">
      <alignment/>
    </xf>
    <xf numFmtId="172" fontId="2" fillId="0" borderId="0" xfId="0" applyFont="1" applyAlignment="1">
      <alignment horizontal="left"/>
    </xf>
    <xf numFmtId="167" fontId="2" fillId="0" borderId="0" xfId="15" applyNumberFormat="1" applyFont="1" applyAlignment="1">
      <alignment/>
    </xf>
    <xf numFmtId="172" fontId="2" fillId="0" borderId="0" xfId="0" applyFont="1" applyFill="1" applyAlignment="1">
      <alignment/>
    </xf>
    <xf numFmtId="164" fontId="2" fillId="0" borderId="0" xfId="15" applyNumberFormat="1" applyFont="1" applyFill="1" applyAlignment="1">
      <alignment/>
    </xf>
    <xf numFmtId="172" fontId="1" fillId="0" borderId="0" xfId="0" applyFont="1" applyAlignment="1">
      <alignment horizontal="left"/>
    </xf>
    <xf numFmtId="172" fontId="2" fillId="0" borderId="0" xfId="0" applyFont="1" applyFill="1" applyAlignment="1" quotePrefix="1">
      <alignment horizontal="center"/>
    </xf>
    <xf numFmtId="172" fontId="1" fillId="0" borderId="0" xfId="0" applyFont="1" applyFill="1" applyAlignment="1">
      <alignment horizontal="center"/>
    </xf>
    <xf numFmtId="164" fontId="1" fillId="0" borderId="0" xfId="15" applyNumberFormat="1" applyFont="1" applyFill="1" applyAlignment="1">
      <alignment horizontal="center"/>
    </xf>
    <xf numFmtId="172" fontId="2" fillId="0" borderId="0" xfId="0" applyFont="1" applyFill="1" applyAlignment="1">
      <alignment horizontal="center"/>
    </xf>
    <xf numFmtId="164" fontId="2" fillId="0" borderId="0" xfId="15" applyNumberFormat="1" applyFont="1" applyFill="1" applyBorder="1" applyAlignment="1">
      <alignment horizontal="center"/>
    </xf>
    <xf numFmtId="164" fontId="2" fillId="0" borderId="0" xfId="15" applyNumberFormat="1" applyFont="1" applyFill="1" applyBorder="1" applyAlignment="1">
      <alignment/>
    </xf>
    <xf numFmtId="164" fontId="2" fillId="0" borderId="1" xfId="15" applyNumberFormat="1" applyFont="1" applyFill="1" applyBorder="1" applyAlignment="1">
      <alignment/>
    </xf>
    <xf numFmtId="43" fontId="2" fillId="0" borderId="6" xfId="15" applyFont="1" applyFill="1" applyBorder="1" applyAlignment="1">
      <alignment/>
    </xf>
    <xf numFmtId="172" fontId="2" fillId="0" borderId="0" xfId="0" applyFont="1" applyFill="1" applyBorder="1" applyAlignment="1">
      <alignment/>
    </xf>
    <xf numFmtId="164" fontId="2" fillId="0" borderId="0" xfId="15" applyNumberFormat="1" applyFont="1" applyFill="1" applyAlignment="1" quotePrefix="1">
      <alignment horizontal="center"/>
    </xf>
    <xf numFmtId="172" fontId="1" fillId="0" borderId="0" xfId="0" applyFont="1" applyFill="1" applyAlignment="1">
      <alignment/>
    </xf>
    <xf numFmtId="164" fontId="2" fillId="0" borderId="0" xfId="15" applyNumberFormat="1" applyFont="1" applyFill="1" applyAlignment="1">
      <alignment horizontal="center"/>
    </xf>
    <xf numFmtId="172" fontId="2" fillId="0" borderId="0" xfId="0" applyFont="1" applyFill="1" applyBorder="1" applyAlignment="1">
      <alignment horizontal="center"/>
    </xf>
    <xf numFmtId="164" fontId="2" fillId="0" borderId="0" xfId="15" applyNumberFormat="1" applyFont="1" applyFill="1" applyBorder="1" applyAlignment="1" quotePrefix="1">
      <alignment horizontal="left"/>
    </xf>
    <xf numFmtId="164" fontId="2" fillId="0" borderId="7" xfId="15" applyNumberFormat="1" applyFont="1" applyBorder="1" applyAlignment="1">
      <alignment/>
    </xf>
    <xf numFmtId="164" fontId="2" fillId="0" borderId="4" xfId="15" applyNumberFormat="1" applyFont="1" applyFill="1" applyBorder="1" applyAlignment="1">
      <alignment/>
    </xf>
    <xf numFmtId="172" fontId="6" fillId="0" borderId="0" xfId="0" applyFont="1" applyAlignment="1" quotePrefix="1">
      <alignment horizontal="left"/>
    </xf>
    <xf numFmtId="172" fontId="4" fillId="0" borderId="0" xfId="0" applyFont="1" applyAlignment="1" quotePrefix="1">
      <alignment horizontal="left"/>
    </xf>
    <xf numFmtId="164" fontId="1" fillId="0" borderId="0" xfId="15" applyNumberFormat="1" applyFont="1" applyFill="1" applyBorder="1" applyAlignment="1">
      <alignment horizontal="center"/>
    </xf>
    <xf numFmtId="164" fontId="1" fillId="0" borderId="0" xfId="15" applyNumberFormat="1" applyFont="1" applyFill="1" applyBorder="1" applyAlignment="1">
      <alignment/>
    </xf>
    <xf numFmtId="164" fontId="1" fillId="0" borderId="0" xfId="15" applyNumberFormat="1" applyFont="1" applyFill="1" applyBorder="1" applyAlignment="1" quotePrefix="1">
      <alignment horizontal="left"/>
    </xf>
    <xf numFmtId="164" fontId="1" fillId="0" borderId="1" xfId="15" applyNumberFormat="1" applyFont="1" applyFill="1" applyBorder="1" applyAlignment="1">
      <alignment/>
    </xf>
    <xf numFmtId="164" fontId="1" fillId="0" borderId="1" xfId="15" applyNumberFormat="1" applyFont="1" applyFill="1" applyBorder="1" applyAlignment="1" quotePrefix="1">
      <alignment/>
    </xf>
    <xf numFmtId="164" fontId="1" fillId="0" borderId="1" xfId="15" applyNumberFormat="1" applyFont="1" applyFill="1" applyBorder="1" applyAlignment="1">
      <alignment horizontal="center"/>
    </xf>
    <xf numFmtId="164" fontId="1" fillId="0" borderId="0" xfId="15" applyNumberFormat="1" applyFont="1" applyFill="1" applyAlignment="1">
      <alignment/>
    </xf>
    <xf numFmtId="164" fontId="1" fillId="0" borderId="0" xfId="15" applyNumberFormat="1" applyFont="1" applyAlignment="1">
      <alignment/>
    </xf>
    <xf numFmtId="164" fontId="1" fillId="0" borderId="2" xfId="15" applyNumberFormat="1" applyFont="1" applyBorder="1" applyAlignment="1">
      <alignment/>
    </xf>
    <xf numFmtId="164" fontId="1" fillId="0" borderId="3" xfId="15" applyNumberFormat="1" applyFont="1" applyBorder="1" applyAlignment="1">
      <alignment/>
    </xf>
    <xf numFmtId="164" fontId="1" fillId="0" borderId="4" xfId="15" applyNumberFormat="1" applyFont="1" applyBorder="1" applyAlignment="1">
      <alignment/>
    </xf>
    <xf numFmtId="164" fontId="1" fillId="0" borderId="1" xfId="15" applyNumberFormat="1" applyFont="1" applyBorder="1" applyAlignment="1">
      <alignment/>
    </xf>
    <xf numFmtId="164" fontId="1" fillId="0" borderId="7" xfId="15" applyNumberFormat="1" applyFont="1" applyBorder="1" applyAlignment="1">
      <alignment/>
    </xf>
    <xf numFmtId="164" fontId="1" fillId="0" borderId="0" xfId="15" applyNumberFormat="1" applyFont="1" applyBorder="1" applyAlignment="1">
      <alignment/>
    </xf>
    <xf numFmtId="43" fontId="1" fillId="0" borderId="0" xfId="15" applyFont="1" applyAlignment="1">
      <alignment/>
    </xf>
    <xf numFmtId="172" fontId="2" fillId="0" borderId="0" xfId="0" applyFont="1" applyAlignment="1">
      <alignment horizontal="right"/>
    </xf>
    <xf numFmtId="164" fontId="1" fillId="0" borderId="0" xfId="15" applyNumberFormat="1" applyFont="1" applyFill="1" applyAlignment="1">
      <alignment horizontal="right"/>
    </xf>
    <xf numFmtId="172" fontId="1" fillId="0" borderId="0" xfId="0" applyFont="1" applyFill="1" applyAlignment="1">
      <alignment horizontal="right"/>
    </xf>
    <xf numFmtId="164" fontId="2" fillId="0" borderId="8" xfId="15" applyNumberFormat="1" applyFont="1" applyBorder="1" applyAlignment="1">
      <alignment/>
    </xf>
    <xf numFmtId="164" fontId="2" fillId="0" borderId="6" xfId="15" applyNumberFormat="1" applyFont="1" applyBorder="1" applyAlignment="1">
      <alignment/>
    </xf>
    <xf numFmtId="172" fontId="1" fillId="0" borderId="0" xfId="0" applyFont="1" applyAlignment="1">
      <alignment horizontal="right"/>
    </xf>
    <xf numFmtId="164" fontId="1" fillId="0" borderId="0" xfId="15" applyNumberFormat="1" applyFont="1" applyAlignment="1">
      <alignment horizontal="right"/>
    </xf>
    <xf numFmtId="164" fontId="2" fillId="0" borderId="0" xfId="15" applyNumberFormat="1" applyFont="1" applyBorder="1" applyAlignment="1">
      <alignment horizontal="right"/>
    </xf>
    <xf numFmtId="164" fontId="1" fillId="0" borderId="0" xfId="15" applyNumberFormat="1" applyFont="1" applyBorder="1" applyAlignment="1">
      <alignment horizontal="right"/>
    </xf>
    <xf numFmtId="172" fontId="7" fillId="0" borderId="0" xfId="0" applyFont="1" applyAlignment="1">
      <alignment/>
    </xf>
    <xf numFmtId="43" fontId="2" fillId="0" borderId="9" xfId="15" applyNumberFormat="1" applyFont="1" applyFill="1" applyBorder="1" applyAlignment="1">
      <alignment horizontal="right"/>
    </xf>
    <xf numFmtId="164" fontId="1" fillId="0" borderId="6" xfId="15" applyNumberFormat="1" applyFont="1" applyFill="1" applyBorder="1" applyAlignment="1">
      <alignment/>
    </xf>
    <xf numFmtId="164" fontId="2" fillId="0" borderId="6" xfId="15" applyNumberFormat="1" applyFont="1" applyFill="1" applyBorder="1" applyAlignment="1">
      <alignment/>
    </xf>
    <xf numFmtId="164" fontId="1" fillId="0" borderId="6" xfId="15" applyNumberFormat="1" applyFont="1" applyFill="1" applyBorder="1" applyAlignment="1">
      <alignment horizontal="center"/>
    </xf>
    <xf numFmtId="164" fontId="2" fillId="0" borderId="0" xfId="15" applyNumberFormat="1" applyFont="1" applyAlignment="1">
      <alignment horizontal="right"/>
    </xf>
    <xf numFmtId="164" fontId="1" fillId="0" borderId="8" xfId="15" applyNumberFormat="1" applyFont="1" applyBorder="1" applyAlignment="1">
      <alignment/>
    </xf>
    <xf numFmtId="164" fontId="1" fillId="0" borderId="6" xfId="15" applyNumberFormat="1" applyFont="1" applyBorder="1" applyAlignment="1">
      <alignment/>
    </xf>
    <xf numFmtId="172" fontId="1" fillId="0" borderId="0" xfId="0" applyFont="1" applyAlignment="1" quotePrefix="1">
      <alignment horizontal="right"/>
    </xf>
    <xf numFmtId="172" fontId="8" fillId="0" borderId="0" xfId="0" applyFont="1" applyAlignment="1">
      <alignment horizontal="left"/>
    </xf>
    <xf numFmtId="172" fontId="2" fillId="0" borderId="0" xfId="0" applyFont="1" applyAlignment="1">
      <alignment horizontal="center"/>
    </xf>
    <xf numFmtId="164" fontId="1" fillId="0" borderId="0" xfId="15" applyNumberFormat="1" applyFont="1" applyAlignment="1" quotePrefix="1">
      <alignment horizontal="right"/>
    </xf>
    <xf numFmtId="164" fontId="2" fillId="0" borderId="3" xfId="15" applyNumberFormat="1" applyFont="1" applyFill="1" applyBorder="1" applyAlignment="1">
      <alignment/>
    </xf>
    <xf numFmtId="172" fontId="3" fillId="0" borderId="0" xfId="0" applyFont="1" applyAlignment="1">
      <alignment horizontal="centerContinuous"/>
    </xf>
    <xf numFmtId="172" fontId="4" fillId="0" borderId="0" xfId="0" applyFont="1" applyAlignment="1">
      <alignment horizontal="centerContinuous"/>
    </xf>
    <xf numFmtId="172" fontId="1" fillId="0" borderId="0" xfId="0" applyFont="1" applyFill="1" applyAlignment="1">
      <alignment horizontal="centerContinuous"/>
    </xf>
    <xf numFmtId="172" fontId="3" fillId="0" borderId="0" xfId="0" applyFont="1" applyAlignment="1" quotePrefix="1">
      <alignment horizontal="centerContinuous"/>
    </xf>
    <xf numFmtId="172" fontId="5" fillId="0" borderId="0" xfId="0" applyFont="1" applyAlignment="1" quotePrefix="1">
      <alignment horizontal="centerContinuous"/>
    </xf>
    <xf numFmtId="172" fontId="7" fillId="0" borderId="0" xfId="0" applyFont="1" applyAlignment="1" quotePrefix="1">
      <alignment horizontal="left"/>
    </xf>
    <xf numFmtId="164" fontId="1" fillId="0" borderId="0" xfId="15" applyNumberFormat="1" applyFont="1" applyFill="1" applyAlignment="1">
      <alignment horizontal="centerContinuous"/>
    </xf>
    <xf numFmtId="164" fontId="1" fillId="0" borderId="0" xfId="15" applyNumberFormat="1" applyFont="1" applyFill="1" applyAlignment="1" quotePrefix="1">
      <alignment horizontal="centerContinuous"/>
    </xf>
    <xf numFmtId="164" fontId="1" fillId="0" borderId="0" xfId="15" applyNumberFormat="1" applyFont="1" applyFill="1" applyAlignment="1" quotePrefix="1">
      <alignment horizontal="right"/>
    </xf>
    <xf numFmtId="172" fontId="1" fillId="0" borderId="0" xfId="0" applyFont="1" applyFill="1" applyAlignment="1" quotePrefix="1">
      <alignment horizontal="right"/>
    </xf>
    <xf numFmtId="164" fontId="1" fillId="0" borderId="3" xfId="15" applyNumberFormat="1" applyFont="1" applyBorder="1" applyAlignment="1" quotePrefix="1">
      <alignment horizontal="left"/>
    </xf>
    <xf numFmtId="43" fontId="1" fillId="0" borderId="6" xfId="15" applyFont="1" applyFill="1" applyBorder="1" applyAlignment="1">
      <alignment/>
    </xf>
    <xf numFmtId="43" fontId="1" fillId="0" borderId="9" xfId="15" applyNumberFormat="1" applyFont="1" applyFill="1" applyBorder="1" applyAlignment="1">
      <alignment horizontal="right"/>
    </xf>
    <xf numFmtId="164" fontId="1" fillId="0" borderId="5" xfId="15" applyNumberFormat="1" applyFont="1" applyBorder="1" applyAlignment="1">
      <alignment/>
    </xf>
    <xf numFmtId="43" fontId="1" fillId="0" borderId="0" xfId="15" applyNumberFormat="1" applyFont="1" applyFill="1" applyBorder="1" applyAlignment="1">
      <alignment horizontal="right"/>
    </xf>
    <xf numFmtId="43" fontId="2" fillId="0" borderId="0" xfId="15" applyNumberFormat="1" applyFont="1" applyFill="1" applyBorder="1" applyAlignment="1">
      <alignment horizontal="right"/>
    </xf>
    <xf numFmtId="172" fontId="3" fillId="0" borderId="0" xfId="0" applyFont="1" applyAlignment="1">
      <alignment horizontal="left"/>
    </xf>
    <xf numFmtId="172" fontId="3" fillId="0" borderId="0" xfId="0" applyFont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lyap\Local%20Settings\Temporary%20Internet%20Files\OLKCE\Consolidated%20Account-1st%20Quarter(2004)%20(NEW%20FORMAT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1C5\Acoustech-1st%20Quartely%20Report%20June%202004-FORM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1C5\Acoustech-3rd%20Quartely%20Report%20Dec%202004-FORM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1C5\consolidated%20account-4th%20quartely%20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1C5\Copy%20of%20consolidated%20account-4th%20quartely%202005-audit%20ad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"/>
      <sheetName val="s.equity"/>
      <sheetName val="cash flow"/>
    </sheetNames>
    <sheetDataSet>
      <sheetData sheetId="0">
        <row r="19">
          <cell r="D19">
            <v>3755.62971</v>
          </cell>
        </row>
        <row r="44">
          <cell r="D44">
            <v>77999.9996</v>
          </cell>
        </row>
      </sheetData>
      <sheetData sheetId="3">
        <row r="62">
          <cell r="D62">
            <v>35288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"/>
      <sheetName val="equity"/>
      <sheetName val="cash flow"/>
    </sheetNames>
    <sheetDataSet>
      <sheetData sheetId="2">
        <row r="13">
          <cell r="D13">
            <v>78000</v>
          </cell>
          <cell r="F13">
            <v>4689.243</v>
          </cell>
          <cell r="H13">
            <v>307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"/>
      <sheetName val="equity"/>
      <sheetName val="cash flow"/>
    </sheetNames>
    <sheetDataSet>
      <sheetData sheetId="1">
        <row r="17">
          <cell r="H17">
            <v>180269.67065000001</v>
          </cell>
        </row>
        <row r="19">
          <cell r="H19">
            <v>-165089</v>
          </cell>
        </row>
        <row r="21">
          <cell r="H21">
            <v>1366.9758900000002</v>
          </cell>
        </row>
        <row r="25">
          <cell r="H25">
            <v>-654.26778</v>
          </cell>
        </row>
        <row r="29">
          <cell r="H29">
            <v>5483.19075</v>
          </cell>
        </row>
        <row r="31">
          <cell r="H31">
            <v>21376.569510000016</v>
          </cell>
        </row>
        <row r="33">
          <cell r="H33">
            <v>-5869.78997</v>
          </cell>
        </row>
        <row r="37">
          <cell r="H37">
            <v>-741.6943292329994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V-FPEQ"/>
      <sheetName val="JV-Musashi"/>
      <sheetName val="PROF OF MI"/>
      <sheetName val="CONSOL ADJ"/>
      <sheetName val="CONSOL-BS"/>
      <sheetName val="CONSOL-IS"/>
      <sheetName val="CONSOL-CF"/>
      <sheetName val="CONSOL-BS-FPT"/>
      <sheetName val="CONSOL-PL-FPT"/>
      <sheetName val="CONSOL-CF-FPT"/>
      <sheetName val="FPT-BS-3'2005"/>
      <sheetName val="FPT-PL-3'2005"/>
      <sheetName val="FPEQ-BS-3'2005"/>
      <sheetName val="FPEQ-PL-3'2005"/>
      <sheetName val="FPC-BS-3'2005"/>
      <sheetName val="FPC-PL-3'2005"/>
      <sheetName val="ACOU-PL-3'2005"/>
      <sheetName val="ACOU-BS-3'2005"/>
      <sheetName val="Working 1"/>
    </sheetNames>
    <sheetDataSet>
      <sheetData sheetId="6">
        <row r="96">
          <cell r="Y96">
            <v>19156658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V-FPEQ"/>
      <sheetName val="JV-Musashi"/>
      <sheetName val="PROF OF MI"/>
      <sheetName val="CONSOL ADJ"/>
      <sheetName val="CONSOL-BS"/>
      <sheetName val="CONSOL-IS"/>
      <sheetName val="CONSOL-CF"/>
      <sheetName val="CONSOL-BS-FPT"/>
      <sheetName val="CONSOL-PL-FPT"/>
      <sheetName val="CONSOL-CF-FPT"/>
      <sheetName val="FPT-BS-3'2005"/>
      <sheetName val="FPT-PL-3'2005"/>
      <sheetName val="FPEQ-BS-3'2005"/>
      <sheetName val="FPEQ-PL-3'2005"/>
      <sheetName val="FPC-BS-3'2005"/>
      <sheetName val="FPC-PL-3'2005"/>
      <sheetName val="ACOU-PL-3'2005"/>
      <sheetName val="ACOU-BS-3'2005"/>
      <sheetName val="Working 1"/>
    </sheetNames>
    <sheetDataSet>
      <sheetData sheetId="4">
        <row r="12">
          <cell r="U12">
            <v>50986070.67</v>
          </cell>
        </row>
        <row r="19">
          <cell r="U19">
            <v>10463937.9216</v>
          </cell>
        </row>
        <row r="23">
          <cell r="U23">
            <v>3755629.71</v>
          </cell>
        </row>
        <row r="27">
          <cell r="U27">
            <v>25718045.96</v>
          </cell>
        </row>
        <row r="28">
          <cell r="U28">
            <v>65111120.04000001</v>
          </cell>
        </row>
        <row r="29">
          <cell r="U29">
            <v>655245.4400000012</v>
          </cell>
        </row>
        <row r="33">
          <cell r="U33">
            <v>2037594.72</v>
          </cell>
        </row>
        <row r="35">
          <cell r="U35">
            <v>8896491.33</v>
          </cell>
        </row>
        <row r="45">
          <cell r="U45">
            <v>14543355.72</v>
          </cell>
        </row>
        <row r="46">
          <cell r="U46">
            <v>10558114.23</v>
          </cell>
        </row>
        <row r="51">
          <cell r="U51">
            <v>27548813.01</v>
          </cell>
        </row>
        <row r="52">
          <cell r="U52">
            <v>7364162.850000001</v>
          </cell>
        </row>
        <row r="54">
          <cell r="U54">
            <v>2411260.21</v>
          </cell>
        </row>
        <row r="61">
          <cell r="U61">
            <v>5672625</v>
          </cell>
        </row>
        <row r="64">
          <cell r="U64">
            <v>8951</v>
          </cell>
        </row>
        <row r="66">
          <cell r="U66">
            <v>8568796.92</v>
          </cell>
        </row>
        <row r="67">
          <cell r="U67">
            <v>1649942.8399999999</v>
          </cell>
        </row>
        <row r="76">
          <cell r="U76">
            <v>81264000</v>
          </cell>
        </row>
        <row r="82">
          <cell r="U82">
            <v>5505242.56</v>
          </cell>
        </row>
        <row r="89">
          <cell r="U89">
            <v>783084.0141526603</v>
          </cell>
        </row>
        <row r="92">
          <cell r="U92">
            <v>43940953.04536702</v>
          </cell>
        </row>
        <row r="96">
          <cell r="U96">
            <v>4698063.54208034</v>
          </cell>
        </row>
        <row r="101">
          <cell r="U101">
            <v>6709</v>
          </cell>
        </row>
        <row r="103">
          <cell r="U103">
            <v>3303000</v>
          </cell>
        </row>
      </sheetData>
      <sheetData sheetId="5">
        <row r="9">
          <cell r="U9">
            <v>227658812.67000002</v>
          </cell>
        </row>
        <row r="19">
          <cell r="U19">
            <v>195492763.83</v>
          </cell>
        </row>
        <row r="28">
          <cell r="U28">
            <v>752079.27</v>
          </cell>
        </row>
        <row r="29">
          <cell r="U29">
            <v>14749982.3775</v>
          </cell>
        </row>
        <row r="46">
          <cell r="U46">
            <v>1839865.85</v>
          </cell>
        </row>
        <row r="50">
          <cell r="U50">
            <v>7215861.78</v>
          </cell>
        </row>
        <row r="61">
          <cell r="U61">
            <v>-7735589.9584</v>
          </cell>
        </row>
        <row r="65">
          <cell r="U65">
            <v>-748712.5187329995</v>
          </cell>
        </row>
      </sheetData>
      <sheetData sheetId="6">
        <row r="10">
          <cell r="Y10">
            <v>26471794.13000003</v>
          </cell>
        </row>
        <row r="14">
          <cell r="Y14">
            <v>3998732.38</v>
          </cell>
        </row>
        <row r="16">
          <cell r="Y16">
            <v>-35341</v>
          </cell>
        </row>
        <row r="17">
          <cell r="Y17">
            <v>51187</v>
          </cell>
        </row>
        <row r="18">
          <cell r="Y18">
            <v>65235</v>
          </cell>
        </row>
        <row r="19">
          <cell r="Y19">
            <v>725041.81</v>
          </cell>
        </row>
        <row r="22">
          <cell r="Y22">
            <v>-7215861.78</v>
          </cell>
        </row>
        <row r="23">
          <cell r="Y23">
            <v>-257477.65999999997</v>
          </cell>
        </row>
        <row r="24">
          <cell r="Y24">
            <v>-250000</v>
          </cell>
        </row>
        <row r="25">
          <cell r="Y25">
            <v>84161.59</v>
          </cell>
        </row>
        <row r="28">
          <cell r="Y28">
            <v>-156894</v>
          </cell>
        </row>
        <row r="33">
          <cell r="Y33">
            <v>-3884463.96</v>
          </cell>
        </row>
        <row r="34">
          <cell r="Y34">
            <v>8550398.849999994</v>
          </cell>
        </row>
        <row r="35">
          <cell r="Y35">
            <v>279084.2099999988</v>
          </cell>
        </row>
        <row r="36">
          <cell r="Y36">
            <v>3929098.010000001</v>
          </cell>
        </row>
        <row r="37">
          <cell r="Y37">
            <v>-7889783.33</v>
          </cell>
        </row>
        <row r="40">
          <cell r="Y40">
            <v>2359646.8500000006</v>
          </cell>
        </row>
        <row r="44">
          <cell r="Y44">
            <v>-604213.2500000001</v>
          </cell>
        </row>
        <row r="45">
          <cell r="Y45">
            <v>783656</v>
          </cell>
        </row>
        <row r="46">
          <cell r="Y46">
            <v>-3596516</v>
          </cell>
        </row>
        <row r="53">
          <cell r="Y53">
            <v>257477.65999999997</v>
          </cell>
        </row>
        <row r="54">
          <cell r="Y54">
            <v>250000</v>
          </cell>
        </row>
        <row r="56">
          <cell r="Y56">
            <v>57075</v>
          </cell>
        </row>
        <row r="58">
          <cell r="Y58">
            <v>-2429370</v>
          </cell>
        </row>
        <row r="61">
          <cell r="Y61">
            <v>-2278000</v>
          </cell>
        </row>
        <row r="69">
          <cell r="Y69">
            <v>-6891999.82</v>
          </cell>
        </row>
        <row r="70">
          <cell r="Y70">
            <v>-1939</v>
          </cell>
        </row>
        <row r="73">
          <cell r="Y73">
            <v>4079999</v>
          </cell>
        </row>
        <row r="76">
          <cell r="Y76">
            <v>1985437.21</v>
          </cell>
        </row>
        <row r="81">
          <cell r="Y81">
            <v>-10140000</v>
          </cell>
        </row>
        <row r="85">
          <cell r="Y85">
            <v>-2347638</v>
          </cell>
        </row>
        <row r="86">
          <cell r="Y86">
            <v>-8951</v>
          </cell>
        </row>
        <row r="87">
          <cell r="Y87">
            <v>-118889.56000000001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2" width="44.28125" style="2" customWidth="1"/>
    <col min="3" max="3" width="0.42578125" style="2" customWidth="1"/>
    <col min="4" max="4" width="15.28125" style="45" customWidth="1"/>
    <col min="5" max="5" width="1.1484375" style="3" customWidth="1"/>
    <col min="6" max="6" width="15.28125" style="3" customWidth="1"/>
    <col min="7" max="7" width="1.1484375" style="2" customWidth="1"/>
    <col min="8" max="8" width="17.140625" style="3" customWidth="1"/>
    <col min="9" max="16384" width="9.140625" style="2" customWidth="1"/>
  </cols>
  <sheetData>
    <row r="1" spans="1:8" ht="18.75">
      <c r="A1" s="91" t="s">
        <v>131</v>
      </c>
      <c r="B1" s="75"/>
      <c r="C1" s="75"/>
      <c r="D1" s="75"/>
      <c r="E1" s="75"/>
      <c r="F1" s="75"/>
      <c r="G1" s="75"/>
      <c r="H1" s="5"/>
    </row>
    <row r="2" spans="1:8" ht="11.25" customHeight="1">
      <c r="A2" s="76"/>
      <c r="B2" s="76"/>
      <c r="C2" s="76"/>
      <c r="D2" s="76"/>
      <c r="E2" s="76"/>
      <c r="F2" s="76"/>
      <c r="G2" s="76"/>
      <c r="H2" s="5"/>
    </row>
    <row r="3" spans="1:8" ht="11.25" customHeight="1">
      <c r="A3" s="76"/>
      <c r="B3" s="76"/>
      <c r="C3" s="76"/>
      <c r="D3" s="76"/>
      <c r="E3" s="76"/>
      <c r="F3" s="76"/>
      <c r="G3" s="76"/>
      <c r="H3" s="5"/>
    </row>
    <row r="4" spans="1:8" ht="11.25" customHeight="1">
      <c r="A4" s="76"/>
      <c r="B4" s="76"/>
      <c r="C4" s="76"/>
      <c r="D4" s="76"/>
      <c r="E4" s="76"/>
      <c r="F4" s="76"/>
      <c r="G4" s="76"/>
      <c r="H4" s="5"/>
    </row>
    <row r="5" ht="11.25" customHeight="1">
      <c r="H5" s="5"/>
    </row>
    <row r="6" spans="1:8" ht="14.25">
      <c r="A6" s="36" t="s">
        <v>108</v>
      </c>
      <c r="H6" s="5"/>
    </row>
    <row r="7" spans="1:8" ht="12.75">
      <c r="A7" s="37" t="s">
        <v>0</v>
      </c>
      <c r="H7" s="5"/>
    </row>
    <row r="8" ht="12.75">
      <c r="H8" s="5"/>
    </row>
    <row r="9" spans="1:8" ht="12.75">
      <c r="A9" s="19" t="s">
        <v>1</v>
      </c>
      <c r="H9" s="5"/>
    </row>
    <row r="10" spans="2:8" s="53" customFormat="1" ht="12.75">
      <c r="B10" s="58"/>
      <c r="D10" s="73" t="s">
        <v>98</v>
      </c>
      <c r="E10" s="59"/>
      <c r="F10" s="73" t="s">
        <v>2</v>
      </c>
      <c r="H10" s="60"/>
    </row>
    <row r="11" spans="4:8" s="53" customFormat="1" ht="12.75">
      <c r="D11" s="59" t="s">
        <v>3</v>
      </c>
      <c r="E11" s="59"/>
      <c r="F11" s="59" t="s">
        <v>3</v>
      </c>
      <c r="G11" s="58"/>
      <c r="H11" s="61"/>
    </row>
    <row r="12" spans="2:8" ht="12.75">
      <c r="B12" s="1"/>
      <c r="H12" s="5"/>
    </row>
    <row r="13" spans="2:8" ht="12.75">
      <c r="B13" s="2" t="s">
        <v>4</v>
      </c>
      <c r="D13" s="45">
        <f>+'[5]CONSOL-BS'!$U$12/1000</f>
        <v>50986.07067</v>
      </c>
      <c r="F13" s="3">
        <v>52762</v>
      </c>
      <c r="H13" s="5"/>
    </row>
    <row r="14" spans="2:8" ht="12.75">
      <c r="B14" s="13" t="s">
        <v>5</v>
      </c>
      <c r="D14" s="45">
        <f>+'[5]CONSOL-BS'!$U$19/1000</f>
        <v>10463.9379216</v>
      </c>
      <c r="F14" s="3">
        <v>6010</v>
      </c>
      <c r="H14" s="5"/>
    </row>
    <row r="15" spans="2:8" ht="12.75">
      <c r="B15" s="13" t="s">
        <v>6</v>
      </c>
      <c r="D15" s="45">
        <f>+'[5]CONSOL-BS'!$U$23/1000</f>
        <v>3755.62971</v>
      </c>
      <c r="F15" s="3">
        <f>+'[1]balance sheet'!$D$19</f>
        <v>3755.62971</v>
      </c>
      <c r="H15" s="5"/>
    </row>
    <row r="16" ht="9.75" customHeight="1">
      <c r="H16" s="5"/>
    </row>
    <row r="17" spans="2:8" ht="12.75">
      <c r="B17" s="2" t="s">
        <v>7</v>
      </c>
      <c r="H17" s="5"/>
    </row>
    <row r="18" spans="2:8" ht="12.75">
      <c r="B18" s="2" t="s">
        <v>8</v>
      </c>
      <c r="D18" s="46">
        <f>+'[5]CONSOL-BS'!$U$27/1000</f>
        <v>25718.04596</v>
      </c>
      <c r="E18" s="5"/>
      <c r="F18" s="7">
        <v>21833</v>
      </c>
      <c r="H18" s="5"/>
    </row>
    <row r="19" spans="2:8" ht="12.75">
      <c r="B19" s="2" t="s">
        <v>9</v>
      </c>
      <c r="D19" s="47">
        <f>+'[5]CONSOL-BS'!$U$28/1000</f>
        <v>65111.12004000001</v>
      </c>
      <c r="E19" s="5"/>
      <c r="F19" s="8">
        <v>68498</v>
      </c>
      <c r="H19" s="5"/>
    </row>
    <row r="20" spans="2:8" ht="12.75">
      <c r="B20" s="2" t="s">
        <v>10</v>
      </c>
      <c r="D20" s="47">
        <f>+'[5]CONSOL-BS'!$U$29/1000</f>
        <v>655.2454400000013</v>
      </c>
      <c r="E20" s="5"/>
      <c r="F20" s="8">
        <v>1321</v>
      </c>
      <c r="H20" s="5"/>
    </row>
    <row r="21" spans="2:8" ht="12.75">
      <c r="B21" s="13" t="s">
        <v>11</v>
      </c>
      <c r="D21" s="47">
        <f>+'[5]CONSOL-BS'!$U$35/1000</f>
        <v>8896.49133</v>
      </c>
      <c r="E21" s="5"/>
      <c r="F21" s="8">
        <v>4291</v>
      </c>
      <c r="H21" s="5"/>
    </row>
    <row r="22" spans="2:8" ht="12.75">
      <c r="B22" s="2" t="s">
        <v>12</v>
      </c>
      <c r="D22" s="47">
        <f>+'[5]CONSOL-BS'!$U$33/1000</f>
        <v>2037.59472</v>
      </c>
      <c r="E22" s="5"/>
      <c r="F22" s="8">
        <v>2903</v>
      </c>
      <c r="H22" s="5"/>
    </row>
    <row r="23" spans="2:8" ht="12.75">
      <c r="B23" s="2" t="s">
        <v>13</v>
      </c>
      <c r="D23" s="47">
        <f>+'[5]CONSOL-BS'!$U$45/1000</f>
        <v>14543.355720000001</v>
      </c>
      <c r="E23" s="5"/>
      <c r="F23" s="8">
        <v>8009</v>
      </c>
      <c r="H23" s="5"/>
    </row>
    <row r="24" spans="2:8" ht="12.75">
      <c r="B24" s="2" t="s">
        <v>14</v>
      </c>
      <c r="D24" s="48">
        <f>+'[5]CONSOL-BS'!$U$46/1000</f>
        <v>10558.114230000001</v>
      </c>
      <c r="E24" s="5"/>
      <c r="F24" s="9">
        <v>11594</v>
      </c>
      <c r="H24" s="5"/>
    </row>
    <row r="25" spans="4:8" ht="12.75">
      <c r="D25" s="48">
        <f>SUM(D18:D24)-1</f>
        <v>127518.96744000002</v>
      </c>
      <c r="E25" s="5"/>
      <c r="F25" s="9">
        <f>SUM(F18:F24)</f>
        <v>118449</v>
      </c>
      <c r="H25" s="5"/>
    </row>
    <row r="26" ht="12.75" customHeight="1">
      <c r="H26" s="5"/>
    </row>
    <row r="27" spans="2:8" ht="12.75">
      <c r="B27" s="2" t="s">
        <v>15</v>
      </c>
      <c r="E27" s="5"/>
      <c r="F27" s="6"/>
      <c r="H27" s="5"/>
    </row>
    <row r="28" spans="2:8" ht="12.75">
      <c r="B28" s="2" t="s">
        <v>16</v>
      </c>
      <c r="D28" s="46">
        <f>+'[5]CONSOL-BS'!$U$51/1000</f>
        <v>27548.81301</v>
      </c>
      <c r="E28" s="5"/>
      <c r="F28" s="7">
        <v>22633</v>
      </c>
      <c r="H28" s="5"/>
    </row>
    <row r="29" spans="2:8" ht="12.75">
      <c r="B29" s="2" t="s">
        <v>17</v>
      </c>
      <c r="D29" s="47">
        <f>+'[5]CONSOL-BS'!$U$52/1000</f>
        <v>7364.162850000001</v>
      </c>
      <c r="E29" s="5"/>
      <c r="F29" s="8">
        <v>5005</v>
      </c>
      <c r="H29" s="5"/>
    </row>
    <row r="30" spans="2:8" ht="12.75">
      <c r="B30" s="13" t="s">
        <v>18</v>
      </c>
      <c r="D30" s="47">
        <f>+'[5]CONSOL-BS'!$U$54/1000</f>
        <v>2411.26021</v>
      </c>
      <c r="E30" s="5"/>
      <c r="F30" s="8">
        <v>786</v>
      </c>
      <c r="H30" s="5"/>
    </row>
    <row r="31" spans="2:8" ht="12.75">
      <c r="B31" s="2" t="s">
        <v>19</v>
      </c>
      <c r="D31" s="85">
        <f>(+'[5]CONSOL-BS'!$U$64+'[5]CONSOL-BS'!$U$66)/1000-1</f>
        <v>8576.74792</v>
      </c>
      <c r="E31" s="5"/>
      <c r="F31" s="74">
        <v>17775</v>
      </c>
      <c r="H31" s="5"/>
    </row>
    <row r="32" spans="2:8" ht="12.75">
      <c r="B32" s="2" t="s">
        <v>20</v>
      </c>
      <c r="D32" s="47">
        <f>('[5]CONSOL-BS'!$U$61/1000)</f>
        <v>5672.625</v>
      </c>
      <c r="E32" s="5"/>
      <c r="F32" s="74">
        <v>3900</v>
      </c>
      <c r="H32" s="5"/>
    </row>
    <row r="33" spans="2:8" ht="12.75">
      <c r="B33" s="13" t="s">
        <v>94</v>
      </c>
      <c r="D33" s="48">
        <f>+'[5]CONSOL-BS'!$U$67/1000</f>
        <v>1649.94284</v>
      </c>
      <c r="E33" s="5"/>
      <c r="F33" s="35">
        <v>0</v>
      </c>
      <c r="H33" s="5"/>
    </row>
    <row r="34" spans="4:8" ht="12.75">
      <c r="D34" s="48">
        <f>SUM(D28:D33)</f>
        <v>53223.55183000001</v>
      </c>
      <c r="E34" s="5"/>
      <c r="F34" s="9">
        <f>SUM(F28:F33)</f>
        <v>50099</v>
      </c>
      <c r="H34" s="5"/>
    </row>
    <row r="35" ht="3.75" customHeight="1">
      <c r="H35" s="5"/>
    </row>
    <row r="36" spans="2:8" ht="15" customHeight="1">
      <c r="B36" s="2" t="s">
        <v>21</v>
      </c>
      <c r="D36" s="49">
        <f>+D25-D34</f>
        <v>74295.41561000001</v>
      </c>
      <c r="E36" s="5"/>
      <c r="F36" s="6">
        <f>+F25-F34</f>
        <v>68350</v>
      </c>
      <c r="H36" s="5"/>
    </row>
    <row r="37" spans="4:8" ht="15" customHeight="1" thickBot="1">
      <c r="D37" s="88">
        <f>+D36+D13+D14+D15</f>
        <v>139501.05391160003</v>
      </c>
      <c r="E37" s="5"/>
      <c r="F37" s="10">
        <f>+F36+F13+F14+F15</f>
        <v>130877.62971</v>
      </c>
      <c r="H37" s="5"/>
    </row>
    <row r="38" ht="13.5" thickTop="1">
      <c r="H38" s="5"/>
    </row>
    <row r="39" ht="0.75" customHeight="1">
      <c r="H39" s="5"/>
    </row>
    <row r="40" spans="2:8" ht="12.75">
      <c r="B40" s="1" t="s">
        <v>22</v>
      </c>
      <c r="H40" s="5"/>
    </row>
    <row r="41" spans="2:8" ht="12.75">
      <c r="B41" s="2" t="s">
        <v>23</v>
      </c>
      <c r="D41" s="45">
        <f>+'[5]CONSOL-BS'!$U$76/1000</f>
        <v>81264</v>
      </c>
      <c r="E41" s="5"/>
      <c r="F41" s="3">
        <f>+'[1]balance sheet'!$D$44</f>
        <v>77999.9996</v>
      </c>
      <c r="H41" s="5"/>
    </row>
    <row r="42" spans="5:8" ht="7.5" customHeight="1">
      <c r="E42" s="5"/>
      <c r="H42" s="5"/>
    </row>
    <row r="43" spans="2:8" ht="12.75">
      <c r="B43" s="2" t="s">
        <v>24</v>
      </c>
      <c r="D43" s="46"/>
      <c r="E43" s="5"/>
      <c r="F43" s="7"/>
      <c r="H43" s="5"/>
    </row>
    <row r="44" spans="2:8" ht="12.75">
      <c r="B44" s="13" t="s">
        <v>25</v>
      </c>
      <c r="D44" s="47">
        <f>+'[5]CONSOL-BS'!$U$92/1000</f>
        <v>43940.953045367016</v>
      </c>
      <c r="E44" s="5"/>
      <c r="F44" s="8">
        <v>37866</v>
      </c>
      <c r="H44" s="5"/>
    </row>
    <row r="45" spans="2:8" ht="12.75">
      <c r="B45" s="2" t="s">
        <v>26</v>
      </c>
      <c r="D45" s="47">
        <f>+'[5]CONSOL-BS'!$U$82/1000</f>
        <v>5505.24256</v>
      </c>
      <c r="E45" s="5"/>
      <c r="F45" s="8">
        <v>4689</v>
      </c>
      <c r="H45" s="5"/>
    </row>
    <row r="46" spans="2:8" ht="12.75">
      <c r="B46" s="13" t="s">
        <v>27</v>
      </c>
      <c r="D46" s="48">
        <f>+'[5]CONSOL-BS'!$U$89/1000</f>
        <v>783.0840141526603</v>
      </c>
      <c r="E46" s="5"/>
      <c r="F46" s="9">
        <v>307</v>
      </c>
      <c r="H46" s="5"/>
    </row>
    <row r="47" spans="4:8" ht="12.75">
      <c r="D47" s="50">
        <f>SUM(D44:D46)</f>
        <v>50229.27961951967</v>
      </c>
      <c r="E47" s="5"/>
      <c r="F47" s="34">
        <f>SUM(F44:F46)</f>
        <v>42862</v>
      </c>
      <c r="H47" s="5"/>
    </row>
    <row r="48" spans="2:8" ht="15" customHeight="1">
      <c r="B48" s="13" t="s">
        <v>28</v>
      </c>
      <c r="D48" s="51">
        <f>+D47+D41</f>
        <v>131493.27961951966</v>
      </c>
      <c r="E48" s="5"/>
      <c r="F48" s="5">
        <f>+F47+F41</f>
        <v>120861.9996</v>
      </c>
      <c r="H48" s="5"/>
    </row>
    <row r="49" spans="2:8" ht="15" customHeight="1">
      <c r="B49" s="15" t="s">
        <v>29</v>
      </c>
      <c r="D49" s="45">
        <f>+'[5]CONSOL-BS'!$U$96/1000</f>
        <v>4698.06354208034</v>
      </c>
      <c r="E49" s="5"/>
      <c r="F49" s="5">
        <v>6738</v>
      </c>
      <c r="H49" s="5"/>
    </row>
    <row r="50" spans="2:8" ht="12.75">
      <c r="B50" s="2" t="s">
        <v>30</v>
      </c>
      <c r="H50" s="5"/>
    </row>
    <row r="51" spans="2:8" ht="12.75">
      <c r="B51" s="2" t="s">
        <v>31</v>
      </c>
      <c r="D51" s="45">
        <f>+'[5]CONSOL-BS'!$U$101/1000</f>
        <v>6.709</v>
      </c>
      <c r="F51" s="18">
        <v>380</v>
      </c>
      <c r="H51" s="5"/>
    </row>
    <row r="52" spans="2:8" ht="12.75">
      <c r="B52" s="2" t="s">
        <v>32</v>
      </c>
      <c r="D52" s="45">
        <f>+'[5]CONSOL-BS'!$U$103/1000</f>
        <v>3303</v>
      </c>
      <c r="F52" s="3">
        <v>2898</v>
      </c>
      <c r="H52" s="5"/>
    </row>
    <row r="53" spans="4:8" ht="13.5" thickBot="1">
      <c r="D53" s="88">
        <f>SUM(D48:D52)</f>
        <v>139501.0521616</v>
      </c>
      <c r="E53" s="5"/>
      <c r="F53" s="10">
        <f>SUM(F48:F52)</f>
        <v>130877.9996</v>
      </c>
      <c r="H53" s="5"/>
    </row>
    <row r="54" ht="8.25" customHeight="1" thickTop="1">
      <c r="H54" s="5"/>
    </row>
    <row r="55" spans="2:8" ht="12.75">
      <c r="B55" s="2" t="s">
        <v>33</v>
      </c>
      <c r="D55" s="52">
        <f>+D48/(D41*2)</f>
        <v>0.8090500075034435</v>
      </c>
      <c r="E55" s="11"/>
      <c r="F55" s="11">
        <f>+F48/(F41*2)</f>
        <v>0.7747564116654175</v>
      </c>
      <c r="H55" s="5"/>
    </row>
    <row r="56" spans="4:8" ht="12.75">
      <c r="D56" s="52"/>
      <c r="E56" s="11"/>
      <c r="F56" s="11"/>
      <c r="H56" s="5"/>
    </row>
    <row r="57" spans="4:8" ht="12.75">
      <c r="D57" s="52"/>
      <c r="E57" s="11"/>
      <c r="F57" s="11"/>
      <c r="H57" s="5"/>
    </row>
    <row r="58" spans="2:8" ht="12.75">
      <c r="B58" s="13" t="s">
        <v>125</v>
      </c>
      <c r="D58" s="11"/>
      <c r="E58" s="11"/>
      <c r="F58" s="11"/>
      <c r="H58" s="5"/>
    </row>
    <row r="59" spans="2:8" ht="12.75">
      <c r="B59" s="2" t="s">
        <v>124</v>
      </c>
      <c r="D59" s="11"/>
      <c r="E59" s="11"/>
      <c r="F59" s="11"/>
      <c r="H59" s="5"/>
    </row>
    <row r="60" spans="2:8" ht="12.75">
      <c r="B60" s="13" t="s">
        <v>126</v>
      </c>
      <c r="D60" s="11"/>
      <c r="E60" s="11"/>
      <c r="F60" s="11"/>
      <c r="H60" s="5"/>
    </row>
    <row r="61" ht="12.75">
      <c r="H61" s="5"/>
    </row>
    <row r="62" spans="2:8" ht="12.75">
      <c r="B62" s="80" t="s">
        <v>123</v>
      </c>
      <c r="H62" s="5"/>
    </row>
    <row r="63" spans="2:8" ht="12.75">
      <c r="B63" s="62" t="s">
        <v>34</v>
      </c>
      <c r="H63" s="5"/>
    </row>
    <row r="64" ht="12.75">
      <c r="D64" s="52"/>
    </row>
    <row r="67" ht="12.75">
      <c r="D67" s="44"/>
    </row>
  </sheetData>
  <printOptions/>
  <pageMargins left="1.3" right="0.5" top="0.88" bottom="0.5" header="0.25" footer="0.25"/>
  <pageSetup horizontalDpi="180" verticalDpi="180" orientation="portrait" paperSize="9" scale="95" r:id="rId1"/>
  <headerFooter alignWithMargins="0">
    <oddFooter>&amp;C&amp;"Times New Roman,Italic"&amp;8- Page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7"/>
  <sheetViews>
    <sheetView workbookViewId="0" topLeftCell="A31">
      <selection activeCell="H25" sqref="H25"/>
    </sheetView>
  </sheetViews>
  <sheetFormatPr defaultColWidth="9.140625" defaultRowHeight="12.75"/>
  <cols>
    <col min="1" max="1" width="3.00390625" style="2" customWidth="1"/>
    <col min="2" max="2" width="36.140625" style="2" customWidth="1"/>
    <col min="3" max="3" width="0.5625" style="2" customWidth="1"/>
    <col min="4" max="4" width="12.7109375" style="18" customWidth="1"/>
    <col min="5" max="5" width="0.85546875" style="17" customWidth="1"/>
    <col min="6" max="6" width="12.7109375" style="18" customWidth="1"/>
    <col min="7" max="7" width="0.85546875" style="17" customWidth="1"/>
    <col min="8" max="8" width="12.7109375" style="17" customWidth="1"/>
    <col min="9" max="9" width="0.85546875" style="17" customWidth="1"/>
    <col min="10" max="10" width="12.7109375" style="18" customWidth="1"/>
    <col min="11" max="11" width="0.85546875" style="2" customWidth="1"/>
    <col min="12" max="16384" width="9.140625" style="2" customWidth="1"/>
  </cols>
  <sheetData>
    <row r="1" spans="1:10" ht="18.75">
      <c r="A1" s="92" t="str">
        <f>+'balance sheet'!A1</f>
        <v>ACOUSTECH BERHAD (496665-W)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2.75">
      <c r="A2" s="76"/>
      <c r="B2" s="79"/>
      <c r="C2" s="79"/>
      <c r="D2" s="79"/>
      <c r="E2" s="79"/>
      <c r="F2" s="79"/>
      <c r="G2" s="79"/>
      <c r="H2" s="79"/>
      <c r="I2" s="79"/>
      <c r="J2" s="79"/>
    </row>
    <row r="4" ht="14.25">
      <c r="A4" s="36" t="str">
        <f>+'balance sheet'!A6</f>
        <v>Fourth quarter interim report for the financial year ended 31 March 2005</v>
      </c>
    </row>
    <row r="5" ht="12.75">
      <c r="A5" s="37" t="s">
        <v>0</v>
      </c>
    </row>
    <row r="6" spans="4:8" ht="12.75">
      <c r="D6" s="29"/>
      <c r="H6" s="20"/>
    </row>
    <row r="7" spans="1:8" ht="12.75">
      <c r="A7" s="19" t="s">
        <v>35</v>
      </c>
      <c r="D7" s="29"/>
      <c r="H7" s="20"/>
    </row>
    <row r="8" spans="4:8" ht="12.75">
      <c r="D8" s="29"/>
      <c r="F8" s="2"/>
      <c r="H8" s="20"/>
    </row>
    <row r="9" spans="4:10" ht="12.75">
      <c r="D9" s="82" t="s">
        <v>36</v>
      </c>
      <c r="E9" s="81"/>
      <c r="F9" s="81"/>
      <c r="G9" s="30"/>
      <c r="H9" s="77" t="s">
        <v>37</v>
      </c>
      <c r="I9" s="77"/>
      <c r="J9" s="77"/>
    </row>
    <row r="10" spans="4:10" s="53" customFormat="1" ht="12.75">
      <c r="D10" s="54" t="s">
        <v>38</v>
      </c>
      <c r="E10" s="55"/>
      <c r="F10" s="54" t="s">
        <v>39</v>
      </c>
      <c r="G10" s="55"/>
      <c r="H10" s="55" t="s">
        <v>38</v>
      </c>
      <c r="I10" s="55"/>
      <c r="J10" s="54" t="s">
        <v>39</v>
      </c>
    </row>
    <row r="11" spans="4:10" s="53" customFormat="1" ht="12.75">
      <c r="D11" s="54" t="s">
        <v>40</v>
      </c>
      <c r="E11" s="55"/>
      <c r="F11" s="54" t="s">
        <v>41</v>
      </c>
      <c r="G11" s="55"/>
      <c r="H11" s="55" t="s">
        <v>40</v>
      </c>
      <c r="I11" s="55"/>
      <c r="J11" s="54" t="s">
        <v>42</v>
      </c>
    </row>
    <row r="12" spans="4:10" s="53" customFormat="1" ht="12.75">
      <c r="D12" s="54" t="s">
        <v>43</v>
      </c>
      <c r="E12" s="55"/>
      <c r="F12" s="54" t="s">
        <v>43</v>
      </c>
      <c r="G12" s="55"/>
      <c r="H12" s="55" t="s">
        <v>44</v>
      </c>
      <c r="I12" s="55"/>
      <c r="J12" s="54" t="s">
        <v>45</v>
      </c>
    </row>
    <row r="13" spans="4:10" ht="12.75">
      <c r="D13" s="22"/>
      <c r="E13" s="21"/>
      <c r="F13" s="22"/>
      <c r="G13" s="21"/>
      <c r="H13" s="21"/>
      <c r="I13" s="21"/>
      <c r="J13" s="22"/>
    </row>
    <row r="14" spans="4:10" s="53" customFormat="1" ht="12.75">
      <c r="D14" s="83" t="s">
        <v>98</v>
      </c>
      <c r="E14" s="55"/>
      <c r="F14" s="83" t="s">
        <v>99</v>
      </c>
      <c r="G14" s="55"/>
      <c r="H14" s="84" t="s">
        <v>98</v>
      </c>
      <c r="I14" s="55"/>
      <c r="J14" s="83" t="s">
        <v>99</v>
      </c>
    </row>
    <row r="15" spans="4:10" s="53" customFormat="1" ht="12.75">
      <c r="D15" s="54" t="s">
        <v>3</v>
      </c>
      <c r="E15" s="55"/>
      <c r="F15" s="54" t="s">
        <v>3</v>
      </c>
      <c r="G15" s="55"/>
      <c r="H15" s="54" t="s">
        <v>3</v>
      </c>
      <c r="I15" s="55"/>
      <c r="J15" s="54" t="s">
        <v>3</v>
      </c>
    </row>
    <row r="16" spans="4:10" ht="12.75">
      <c r="D16" s="31"/>
      <c r="E16" s="23"/>
      <c r="F16" s="31"/>
      <c r="G16" s="23"/>
      <c r="H16" s="23"/>
      <c r="I16" s="23"/>
      <c r="J16" s="31"/>
    </row>
    <row r="17" spans="2:10" ht="12.75">
      <c r="B17" s="2" t="s">
        <v>46</v>
      </c>
      <c r="D17" s="38">
        <f>+H17-'[3]income stat'!$H$17</f>
        <v>47389.14202</v>
      </c>
      <c r="E17" s="32"/>
      <c r="F17" s="24">
        <f>+J17-175141</f>
        <v>44848</v>
      </c>
      <c r="G17" s="32"/>
      <c r="H17" s="38">
        <f>+'[5]CONSOL-IS'!$U$9/1000</f>
        <v>227658.81267</v>
      </c>
      <c r="I17" s="32"/>
      <c r="J17" s="24">
        <v>219989</v>
      </c>
    </row>
    <row r="18" spans="4:10" ht="12.75">
      <c r="D18" s="39"/>
      <c r="E18" s="28"/>
      <c r="F18" s="25"/>
      <c r="G18" s="28"/>
      <c r="H18" s="39"/>
      <c r="I18" s="28"/>
      <c r="J18" s="25"/>
    </row>
    <row r="19" spans="2:10" ht="12.75">
      <c r="B19" s="2" t="s">
        <v>47</v>
      </c>
      <c r="D19" s="40">
        <f>+H19-'[3]income stat'!$H$19</f>
        <v>-44401.666937500006</v>
      </c>
      <c r="E19" s="28"/>
      <c r="F19" s="33">
        <f>-206285+162225</f>
        <v>-44060</v>
      </c>
      <c r="G19" s="28"/>
      <c r="H19" s="40">
        <f>(-'[5]CONSOL-IS'!$U$19-'[5]CONSOL-IS'!$U$29+'[5]CONSOL-IS'!$U$28)/1000</f>
        <v>-209490.6669375</v>
      </c>
      <c r="I19" s="28"/>
      <c r="J19" s="33">
        <v>-206285</v>
      </c>
    </row>
    <row r="20" spans="4:10" ht="12.75">
      <c r="D20" s="40"/>
      <c r="E20" s="28"/>
      <c r="F20" s="33"/>
      <c r="G20" s="28"/>
      <c r="H20" s="38"/>
      <c r="I20" s="28"/>
      <c r="J20" s="33"/>
    </row>
    <row r="21" spans="2:10" ht="12.75">
      <c r="B21" s="2" t="s">
        <v>100</v>
      </c>
      <c r="D21" s="40">
        <v>0</v>
      </c>
      <c r="E21" s="28"/>
      <c r="F21" s="33">
        <v>-1897</v>
      </c>
      <c r="G21" s="28"/>
      <c r="H21" s="38">
        <v>0</v>
      </c>
      <c r="I21" s="28"/>
      <c r="J21" s="33">
        <v>-1897</v>
      </c>
    </row>
    <row r="22" spans="4:10" ht="12.75">
      <c r="D22" s="40"/>
      <c r="E22" s="28"/>
      <c r="F22" s="33"/>
      <c r="G22" s="28"/>
      <c r="H22" s="38"/>
      <c r="I22" s="28"/>
      <c r="J22" s="33"/>
    </row>
    <row r="23" spans="1:10" ht="12.75">
      <c r="A23" s="4"/>
      <c r="B23" s="2" t="s">
        <v>48</v>
      </c>
      <c r="D23" s="41">
        <f>+H23-'[3]income stat'!$H$21</f>
        <v>472.88996</v>
      </c>
      <c r="E23" s="28"/>
      <c r="F23" s="26">
        <f>1875-784</f>
        <v>1091</v>
      </c>
      <c r="G23" s="28"/>
      <c r="H23" s="43">
        <f>+'[5]CONSOL-IS'!$U$46/1000</f>
        <v>1839.8658500000001</v>
      </c>
      <c r="I23" s="28"/>
      <c r="J23" s="26">
        <v>1875</v>
      </c>
    </row>
    <row r="24" spans="2:10" ht="12.75">
      <c r="B24" s="2" t="s">
        <v>49</v>
      </c>
      <c r="D24" s="39"/>
      <c r="F24" s="25"/>
      <c r="H24" s="44"/>
      <c r="J24" s="25"/>
    </row>
    <row r="25" spans="2:10" ht="12.75">
      <c r="B25" s="13" t="s">
        <v>50</v>
      </c>
      <c r="D25" s="39">
        <f>+D17+D19+D23</f>
        <v>3460.3650424999937</v>
      </c>
      <c r="F25" s="25">
        <f>13682-13700</f>
        <v>-18</v>
      </c>
      <c r="H25" s="39">
        <f>+H17+H19+H23</f>
        <v>20008.01158250001</v>
      </c>
      <c r="J25" s="25">
        <v>13682</v>
      </c>
    </row>
    <row r="26" spans="4:10" ht="12.75">
      <c r="D26" s="39"/>
      <c r="F26" s="25"/>
      <c r="H26" s="44"/>
      <c r="J26" s="25"/>
    </row>
    <row r="27" spans="2:59" ht="12.75">
      <c r="B27" s="13" t="s">
        <v>51</v>
      </c>
      <c r="D27" s="39">
        <f>+H27-'[3]income stat'!$H$25</f>
        <v>-97.81149000000005</v>
      </c>
      <c r="E27" s="28"/>
      <c r="F27" s="25">
        <f>+J27+810</f>
        <v>-208</v>
      </c>
      <c r="G27" s="28"/>
      <c r="H27" s="38">
        <f>-'[5]CONSOL-IS'!$U$28/1000</f>
        <v>-752.0792700000001</v>
      </c>
      <c r="I27" s="28"/>
      <c r="J27" s="25">
        <v>-1018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</row>
    <row r="28" spans="4:59" ht="12.75">
      <c r="D28" s="39"/>
      <c r="E28" s="28"/>
      <c r="F28" s="25"/>
      <c r="G28" s="28"/>
      <c r="H28" s="39"/>
      <c r="I28" s="28"/>
      <c r="J28" s="25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</row>
    <row r="29" spans="1:59" ht="12.75">
      <c r="A29" s="4"/>
      <c r="B29" s="13" t="s">
        <v>52</v>
      </c>
      <c r="D29" s="39">
        <v>0</v>
      </c>
      <c r="E29" s="28"/>
      <c r="F29" s="25">
        <v>0</v>
      </c>
      <c r="G29" s="28"/>
      <c r="H29" s="38">
        <f>+D29</f>
        <v>0</v>
      </c>
      <c r="I29" s="28"/>
      <c r="J29" s="25">
        <v>677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</row>
    <row r="30" spans="4:59" ht="12.75">
      <c r="D30" s="39"/>
      <c r="E30" s="28"/>
      <c r="F30" s="25"/>
      <c r="G30" s="28"/>
      <c r="H30" s="39"/>
      <c r="I30" s="28"/>
      <c r="J30" s="25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</row>
    <row r="31" spans="2:59" ht="12.75">
      <c r="B31" s="13" t="s">
        <v>53</v>
      </c>
      <c r="D31" s="42">
        <f>+H31-'[3]income stat'!$H$29</f>
        <v>1732.6710300000004</v>
      </c>
      <c r="E31" s="28"/>
      <c r="F31" s="26">
        <v>868</v>
      </c>
      <c r="G31" s="28"/>
      <c r="H31" s="43">
        <f>+'[5]CONSOL-IS'!$U$50/1000</f>
        <v>7215.86178</v>
      </c>
      <c r="I31" s="28"/>
      <c r="J31" s="26">
        <v>2877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</row>
    <row r="32" spans="4:59" ht="12.75">
      <c r="D32" s="39"/>
      <c r="E32" s="28"/>
      <c r="F32" s="25"/>
      <c r="G32" s="28"/>
      <c r="H32" s="39"/>
      <c r="I32" s="28"/>
      <c r="J32" s="25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</row>
    <row r="33" spans="2:59" ht="12.75">
      <c r="B33" s="13" t="s">
        <v>54</v>
      </c>
      <c r="D33" s="39">
        <f>+H33-'[3]income stat'!$H$31</f>
        <v>5095.224582499995</v>
      </c>
      <c r="E33" s="28"/>
      <c r="F33" s="25">
        <v>642</v>
      </c>
      <c r="G33" s="28"/>
      <c r="H33" s="39">
        <f>+H25+H27+H31</f>
        <v>26471.79409250001</v>
      </c>
      <c r="I33" s="28"/>
      <c r="J33" s="25">
        <v>16218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</row>
    <row r="34" spans="4:59" ht="12.75">
      <c r="D34" s="39"/>
      <c r="E34" s="28"/>
      <c r="F34" s="25"/>
      <c r="G34" s="28"/>
      <c r="H34" s="38"/>
      <c r="I34" s="28"/>
      <c r="J34" s="25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</row>
    <row r="35" spans="2:10" ht="12.75">
      <c r="B35" s="2" t="s">
        <v>55</v>
      </c>
      <c r="D35" s="41">
        <f>+H35-'[3]income stat'!$H$33</f>
        <v>-1865.7999884</v>
      </c>
      <c r="F35" s="26">
        <v>-130</v>
      </c>
      <c r="H35" s="41">
        <f>+'[5]CONSOL-IS'!$U$61/1000</f>
        <v>-7735.5899584</v>
      </c>
      <c r="J35" s="26">
        <v>-4386</v>
      </c>
    </row>
    <row r="36" spans="4:10" ht="12.75">
      <c r="D36" s="39"/>
      <c r="E36" s="28"/>
      <c r="F36" s="25"/>
      <c r="G36" s="28"/>
      <c r="H36" s="38"/>
      <c r="I36" s="28"/>
      <c r="J36" s="25"/>
    </row>
    <row r="37" spans="2:10" ht="12.75">
      <c r="B37" s="13" t="s">
        <v>56</v>
      </c>
      <c r="D37" s="39">
        <f>+D33+D35</f>
        <v>3229.4245940999954</v>
      </c>
      <c r="E37" s="28"/>
      <c r="F37" s="25">
        <f>+F33+F35</f>
        <v>512</v>
      </c>
      <c r="G37" s="28"/>
      <c r="H37" s="39">
        <f>+H33+H35</f>
        <v>18736.20413410001</v>
      </c>
      <c r="I37" s="28"/>
      <c r="J37" s="25">
        <f>+J33+J35</f>
        <v>11832</v>
      </c>
    </row>
    <row r="38" spans="4:10" ht="12.75">
      <c r="D38" s="39"/>
      <c r="E38" s="28"/>
      <c r="F38" s="25"/>
      <c r="G38" s="28"/>
      <c r="H38" s="38"/>
      <c r="I38" s="28"/>
      <c r="J38" s="25"/>
    </row>
    <row r="39" spans="2:10" ht="12.75">
      <c r="B39" s="13" t="s">
        <v>29</v>
      </c>
      <c r="D39" s="41">
        <f>+H39-'[3]income stat'!$H$37</f>
        <v>-7.018189500000062</v>
      </c>
      <c r="E39" s="28"/>
      <c r="F39" s="26">
        <v>-488</v>
      </c>
      <c r="G39" s="28"/>
      <c r="H39" s="41">
        <f>+'[5]CONSOL-IS'!$U$65/1000</f>
        <v>-748.7125187329995</v>
      </c>
      <c r="I39" s="28"/>
      <c r="J39" s="26">
        <v>-606</v>
      </c>
    </row>
    <row r="40" spans="4:10" ht="12.75">
      <c r="D40" s="39"/>
      <c r="E40" s="28"/>
      <c r="F40" s="25"/>
      <c r="G40" s="28"/>
      <c r="H40" s="39"/>
      <c r="I40" s="28"/>
      <c r="J40" s="25"/>
    </row>
    <row r="41" spans="1:10" ht="13.5" thickBot="1">
      <c r="A41" s="13"/>
      <c r="B41" s="13" t="s">
        <v>57</v>
      </c>
      <c r="D41" s="64">
        <f>+D37+D39</f>
        <v>3222.4064045999953</v>
      </c>
      <c r="E41" s="28"/>
      <c r="F41" s="65">
        <f>+F37+F39</f>
        <v>24</v>
      </c>
      <c r="G41" s="28"/>
      <c r="H41" s="66">
        <f>+H37+H39</f>
        <v>17987.491615367013</v>
      </c>
      <c r="I41" s="28"/>
      <c r="J41" s="65">
        <f>+J37+J39</f>
        <v>11226</v>
      </c>
    </row>
    <row r="42" spans="4:10" ht="12.75">
      <c r="D42" s="39"/>
      <c r="E42" s="28"/>
      <c r="F42" s="25"/>
      <c r="G42" s="28"/>
      <c r="H42" s="39"/>
      <c r="I42" s="28"/>
      <c r="J42" s="25"/>
    </row>
    <row r="43" spans="2:10" ht="12.75">
      <c r="B43" s="13" t="s">
        <v>127</v>
      </c>
      <c r="D43" s="39"/>
      <c r="E43" s="28"/>
      <c r="F43" s="25"/>
      <c r="G43" s="28"/>
      <c r="H43" s="39"/>
      <c r="I43" s="28"/>
      <c r="J43" s="25" t="s">
        <v>58</v>
      </c>
    </row>
    <row r="44" spans="2:10" ht="13.5" thickBot="1">
      <c r="B44" s="15" t="s">
        <v>59</v>
      </c>
      <c r="D44" s="86">
        <v>2.04</v>
      </c>
      <c r="E44" s="28"/>
      <c r="F44" s="27">
        <v>0.02</v>
      </c>
      <c r="G44" s="28"/>
      <c r="H44" s="86">
        <v>11.49</v>
      </c>
      <c r="I44" s="28"/>
      <c r="J44" s="27">
        <v>7.2</v>
      </c>
    </row>
    <row r="45" spans="2:10" ht="13.5" thickBot="1">
      <c r="B45" s="15" t="s">
        <v>60</v>
      </c>
      <c r="D45" s="87">
        <v>2.02</v>
      </c>
      <c r="E45" s="28"/>
      <c r="F45" s="63" t="s">
        <v>122</v>
      </c>
      <c r="G45" s="28">
        <v>0.02</v>
      </c>
      <c r="H45" s="87">
        <v>11.42</v>
      </c>
      <c r="I45" s="28"/>
      <c r="J45" s="63" t="s">
        <v>122</v>
      </c>
    </row>
    <row r="46" spans="2:10" ht="12.75">
      <c r="B46" s="15"/>
      <c r="D46" s="89"/>
      <c r="E46" s="28"/>
      <c r="F46" s="90"/>
      <c r="G46" s="28"/>
      <c r="H46" s="89"/>
      <c r="I46" s="28"/>
      <c r="J46" s="90"/>
    </row>
    <row r="47" spans="2:10" ht="12.75">
      <c r="B47" s="13" t="s">
        <v>128</v>
      </c>
      <c r="D47" s="11"/>
      <c r="E47" s="11"/>
      <c r="F47" s="11"/>
      <c r="G47" s="28"/>
      <c r="H47" s="25"/>
      <c r="I47" s="28"/>
      <c r="J47" s="25"/>
    </row>
    <row r="48" spans="2:10" ht="12.75">
      <c r="B48" s="13" t="s">
        <v>129</v>
      </c>
      <c r="D48" s="11"/>
      <c r="E48" s="11"/>
      <c r="F48" s="11"/>
      <c r="G48" s="28"/>
      <c r="H48" s="25"/>
      <c r="I48" s="28"/>
      <c r="J48" s="25"/>
    </row>
    <row r="49" spans="2:10" ht="12.75">
      <c r="B49" s="15" t="s">
        <v>130</v>
      </c>
      <c r="D49" s="11"/>
      <c r="E49" s="11"/>
      <c r="F49" s="11"/>
      <c r="G49" s="28"/>
      <c r="H49" s="28"/>
      <c r="I49" s="28"/>
      <c r="J49" s="25"/>
    </row>
    <row r="50" spans="4:10" ht="12.75">
      <c r="D50" s="25"/>
      <c r="E50" s="28"/>
      <c r="F50" s="25"/>
      <c r="G50" s="28"/>
      <c r="H50" s="25"/>
      <c r="I50" s="28"/>
      <c r="J50" s="25"/>
    </row>
    <row r="51" spans="2:10" ht="12.75">
      <c r="B51" s="80" t="s">
        <v>123</v>
      </c>
      <c r="D51" s="25"/>
      <c r="E51" s="28"/>
      <c r="F51" s="25"/>
      <c r="G51" s="28"/>
      <c r="H51" s="25"/>
      <c r="I51" s="28"/>
      <c r="J51" s="25"/>
    </row>
    <row r="52" spans="2:10" ht="12.75">
      <c r="B52" s="62" t="s">
        <v>34</v>
      </c>
      <c r="D52" s="25"/>
      <c r="E52" s="28"/>
      <c r="F52" s="25"/>
      <c r="G52" s="28"/>
      <c r="H52" s="25"/>
      <c r="I52" s="28"/>
      <c r="J52" s="25"/>
    </row>
    <row r="53" spans="4:10" ht="12.75">
      <c r="D53" s="25"/>
      <c r="E53" s="28"/>
      <c r="F53" s="25"/>
      <c r="G53" s="28"/>
      <c r="H53" s="25"/>
      <c r="I53" s="28"/>
      <c r="J53" s="25"/>
    </row>
    <row r="54" spans="4:10" ht="12.75">
      <c r="D54" s="25"/>
      <c r="E54" s="28"/>
      <c r="F54" s="25"/>
      <c r="G54" s="28"/>
      <c r="H54" s="28"/>
      <c r="I54" s="28"/>
      <c r="J54" s="25"/>
    </row>
    <row r="55" spans="4:10" ht="12.75">
      <c r="D55" s="25"/>
      <c r="E55" s="28"/>
      <c r="F55" s="25"/>
      <c r="G55" s="28"/>
      <c r="H55" s="25"/>
      <c r="I55" s="28"/>
      <c r="J55" s="25"/>
    </row>
    <row r="56" spans="4:10" ht="12.75">
      <c r="D56" s="25"/>
      <c r="E56" s="28"/>
      <c r="F56" s="25"/>
      <c r="G56" s="28"/>
      <c r="H56" s="25"/>
      <c r="I56" s="28"/>
      <c r="J56" s="25"/>
    </row>
    <row r="57" spans="4:10" ht="12.75">
      <c r="D57" s="25"/>
      <c r="E57" s="28"/>
      <c r="F57" s="25"/>
      <c r="G57" s="28"/>
      <c r="H57" s="25"/>
      <c r="I57" s="28"/>
      <c r="J57" s="25"/>
    </row>
  </sheetData>
  <printOptions/>
  <pageMargins left="0.81" right="0.41" top="1.5" bottom="0.5" header="0.25" footer="0.25"/>
  <pageSetup fitToHeight="1" fitToWidth="1" horizontalDpi="180" verticalDpi="180" orientation="portrait" paperSize="9" scale="97" r:id="rId1"/>
  <headerFooter alignWithMargins="0">
    <oddFooter>&amp;C&amp;"Times New Roman,Italic"&amp;8- Page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workbookViewId="0" topLeftCell="A1">
      <selection activeCell="A1" sqref="A1"/>
    </sheetView>
  </sheetViews>
  <sheetFormatPr defaultColWidth="9.140625" defaultRowHeight="12.75"/>
  <cols>
    <col min="1" max="1" width="2.421875" style="2" customWidth="1"/>
    <col min="2" max="2" width="31.8515625" style="2" customWidth="1"/>
    <col min="3" max="3" width="0.71875" style="2" customWidth="1"/>
    <col min="4" max="4" width="8.421875" style="2" customWidth="1"/>
    <col min="5" max="5" width="0.85546875" style="2" customWidth="1"/>
    <col min="6" max="6" width="8.8515625" style="2" customWidth="1"/>
    <col min="7" max="7" width="0.71875" style="2" customWidth="1"/>
    <col min="8" max="8" width="11.7109375" style="2" customWidth="1"/>
    <col min="9" max="9" width="0.85546875" style="2" customWidth="1"/>
    <col min="10" max="10" width="9.00390625" style="2" customWidth="1"/>
    <col min="11" max="11" width="0.85546875" style="2" customWidth="1"/>
    <col min="12" max="12" width="8.7109375" style="2" customWidth="1"/>
    <col min="13" max="16384" width="9.140625" style="2" customWidth="1"/>
  </cols>
  <sheetData>
    <row r="1" spans="1:12" ht="18.75">
      <c r="A1" s="91" t="str">
        <f>+'balance sheet'!A1</f>
        <v>ACOUSTECH BERHAD (496665-W)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2.7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ht="12.75">
      <c r="A3" s="12"/>
    </row>
    <row r="4" ht="14.25">
      <c r="A4" s="36" t="str">
        <f>+'balance sheet'!A6</f>
        <v>Fourth quarter interim report for the financial year ended 31 March 2005</v>
      </c>
    </row>
    <row r="5" ht="12.75">
      <c r="A5" s="37" t="s">
        <v>0</v>
      </c>
    </row>
    <row r="7" ht="12.75">
      <c r="A7" s="1" t="s">
        <v>61</v>
      </c>
    </row>
    <row r="9" spans="4:11" s="53" customFormat="1" ht="12.75">
      <c r="D9" s="70" t="s">
        <v>62</v>
      </c>
      <c r="E9" s="58"/>
      <c r="F9" s="58" t="s">
        <v>62</v>
      </c>
      <c r="G9" s="58"/>
      <c r="H9" s="70" t="s">
        <v>63</v>
      </c>
      <c r="I9" s="58"/>
      <c r="J9" s="58" t="s">
        <v>64</v>
      </c>
      <c r="K9" s="58"/>
    </row>
    <row r="10" spans="4:12" s="53" customFormat="1" ht="12.75">
      <c r="D10" s="58" t="s">
        <v>65</v>
      </c>
      <c r="E10" s="58"/>
      <c r="F10" s="58" t="s">
        <v>66</v>
      </c>
      <c r="G10" s="58"/>
      <c r="H10" s="70" t="s">
        <v>67</v>
      </c>
      <c r="I10" s="58"/>
      <c r="J10" s="58" t="s">
        <v>68</v>
      </c>
      <c r="K10" s="58"/>
      <c r="L10" s="58" t="s">
        <v>69</v>
      </c>
    </row>
    <row r="11" spans="4:12" s="53" customFormat="1" ht="12.75">
      <c r="D11" s="70" t="s">
        <v>3</v>
      </c>
      <c r="E11" s="58"/>
      <c r="F11" s="70" t="s">
        <v>3</v>
      </c>
      <c r="G11" s="70"/>
      <c r="H11" s="58" t="s">
        <v>3</v>
      </c>
      <c r="I11" s="58"/>
      <c r="J11" s="70" t="s">
        <v>3</v>
      </c>
      <c r="K11" s="58"/>
      <c r="L11" s="70" t="s">
        <v>3</v>
      </c>
    </row>
    <row r="13" spans="2:12" ht="12.75">
      <c r="B13" s="13" t="s">
        <v>70</v>
      </c>
      <c r="D13" s="45">
        <f>+'[2]equity'!$D$13</f>
        <v>78000</v>
      </c>
      <c r="E13" s="45">
        <f aca="true" t="shared" si="0" ref="E13:K13">E55</f>
        <v>0</v>
      </c>
      <c r="F13" s="45">
        <f>+'[2]equity'!$F$13</f>
        <v>4689.243</v>
      </c>
      <c r="G13" s="45">
        <f t="shared" si="0"/>
        <v>0</v>
      </c>
      <c r="H13" s="45">
        <f>+'[2]equity'!$H$13</f>
        <v>307</v>
      </c>
      <c r="I13" s="45">
        <f t="shared" si="0"/>
        <v>0</v>
      </c>
      <c r="J13" s="45">
        <v>37866</v>
      </c>
      <c r="K13" s="45">
        <f t="shared" si="0"/>
        <v>0</v>
      </c>
      <c r="L13" s="45">
        <f>SUM(D13:K13)</f>
        <v>120862.243</v>
      </c>
    </row>
    <row r="14" spans="2:12" ht="12.75">
      <c r="B14" s="13"/>
      <c r="D14" s="45"/>
      <c r="E14" s="45"/>
      <c r="F14" s="45"/>
      <c r="G14" s="45"/>
      <c r="H14" s="45"/>
      <c r="I14" s="45"/>
      <c r="J14" s="45"/>
      <c r="K14" s="45"/>
      <c r="L14" s="45"/>
    </row>
    <row r="15" spans="2:12" ht="12.75">
      <c r="B15" s="15" t="s">
        <v>92</v>
      </c>
      <c r="D15" s="45"/>
      <c r="E15" s="45"/>
      <c r="F15" s="45"/>
      <c r="G15" s="45"/>
      <c r="H15" s="45"/>
      <c r="I15" s="45"/>
      <c r="J15" s="45"/>
      <c r="K15" s="45"/>
      <c r="L15" s="45"/>
    </row>
    <row r="16" spans="2:12" ht="12.75">
      <c r="B16" s="13" t="s">
        <v>112</v>
      </c>
      <c r="D16" s="45"/>
      <c r="E16" s="45"/>
      <c r="F16" s="45"/>
      <c r="G16" s="45"/>
      <c r="H16" s="45"/>
      <c r="I16" s="45"/>
      <c r="J16" s="45"/>
      <c r="K16" s="45"/>
      <c r="L16" s="45"/>
    </row>
    <row r="17" spans="2:12" ht="12.75">
      <c r="B17" s="15" t="s">
        <v>113</v>
      </c>
      <c r="D17" s="45">
        <v>0</v>
      </c>
      <c r="E17" s="45"/>
      <c r="F17" s="45">
        <v>0</v>
      </c>
      <c r="G17" s="45"/>
      <c r="H17" s="45">
        <v>511</v>
      </c>
      <c r="I17" s="45"/>
      <c r="J17" s="45">
        <v>0</v>
      </c>
      <c r="K17" s="45"/>
      <c r="L17" s="45">
        <f>SUM(D17:K17)</f>
        <v>511</v>
      </c>
    </row>
    <row r="18" spans="2:12" ht="12.75">
      <c r="B18" s="13"/>
      <c r="D18" s="45"/>
      <c r="E18" s="45"/>
      <c r="F18" s="45"/>
      <c r="G18" s="45"/>
      <c r="H18" s="45"/>
      <c r="I18" s="45"/>
      <c r="J18" s="45"/>
      <c r="K18" s="45"/>
      <c r="L18" s="45"/>
    </row>
    <row r="19" spans="2:12" ht="12.75">
      <c r="B19" s="13" t="s">
        <v>114</v>
      </c>
      <c r="D19" s="45"/>
      <c r="E19" s="45"/>
      <c r="F19" s="52"/>
      <c r="G19" s="45"/>
      <c r="H19" s="45"/>
      <c r="I19" s="45"/>
      <c r="J19" s="45"/>
      <c r="K19" s="45"/>
      <c r="L19" s="45"/>
    </row>
    <row r="20" spans="2:12" ht="12.75">
      <c r="B20" s="15" t="s">
        <v>115</v>
      </c>
      <c r="D20" s="45">
        <v>0</v>
      </c>
      <c r="E20" s="45"/>
      <c r="F20" s="52">
        <v>0</v>
      </c>
      <c r="G20" s="45"/>
      <c r="H20" s="45">
        <v>-35</v>
      </c>
      <c r="I20" s="45"/>
      <c r="J20" s="45">
        <v>0</v>
      </c>
      <c r="K20" s="45"/>
      <c r="L20" s="45">
        <f>SUM(D20:K20)</f>
        <v>-35</v>
      </c>
    </row>
    <row r="21" spans="4:12" ht="12.75">
      <c r="D21" s="45"/>
      <c r="E21" s="45"/>
      <c r="F21" s="45"/>
      <c r="G21" s="45"/>
      <c r="H21" s="45"/>
      <c r="I21" s="45"/>
      <c r="J21" s="45"/>
      <c r="K21" s="45"/>
      <c r="L21" s="45"/>
    </row>
    <row r="22" spans="2:12" ht="12.75">
      <c r="B22" s="13" t="s">
        <v>111</v>
      </c>
      <c r="D22" s="45">
        <v>0</v>
      </c>
      <c r="E22" s="45"/>
      <c r="F22" s="45">
        <v>0</v>
      </c>
      <c r="G22" s="45"/>
      <c r="H22" s="45">
        <v>0</v>
      </c>
      <c r="I22" s="45"/>
      <c r="J22" s="44">
        <f>+'income stat'!H41</f>
        <v>17987.491615367013</v>
      </c>
      <c r="K22" s="45"/>
      <c r="L22" s="45">
        <f>SUM(D22:K22)</f>
        <v>17987.491615367013</v>
      </c>
    </row>
    <row r="23" spans="2:12" ht="12.75">
      <c r="B23" s="13"/>
      <c r="D23" s="45"/>
      <c r="E23" s="45"/>
      <c r="F23" s="45"/>
      <c r="G23" s="45"/>
      <c r="H23" s="45"/>
      <c r="I23" s="45"/>
      <c r="J23" s="45"/>
      <c r="K23" s="45"/>
      <c r="L23" s="45"/>
    </row>
    <row r="24" spans="2:12" ht="12.75">
      <c r="B24" s="15" t="s">
        <v>105</v>
      </c>
      <c r="D24" s="45">
        <v>3264</v>
      </c>
      <c r="E24" s="45"/>
      <c r="F24" s="45">
        <v>816</v>
      </c>
      <c r="G24" s="45"/>
      <c r="H24" s="45">
        <v>0</v>
      </c>
      <c r="I24" s="45"/>
      <c r="J24" s="45">
        <v>0</v>
      </c>
      <c r="K24" s="45"/>
      <c r="L24" s="45">
        <f>SUM(D24:K24)</f>
        <v>4080</v>
      </c>
    </row>
    <row r="25" spans="2:12" ht="12.75">
      <c r="B25" s="13"/>
      <c r="D25" s="45"/>
      <c r="E25" s="45"/>
      <c r="F25" s="45"/>
      <c r="G25" s="45"/>
      <c r="H25" s="45"/>
      <c r="I25" s="45"/>
      <c r="J25" s="45"/>
      <c r="K25" s="45"/>
      <c r="L25" s="45"/>
    </row>
    <row r="26" spans="2:12" ht="12.75">
      <c r="B26" s="13" t="s">
        <v>116</v>
      </c>
      <c r="D26" s="1"/>
      <c r="E26" s="1"/>
      <c r="F26" s="1"/>
      <c r="G26" s="1"/>
      <c r="H26" s="1"/>
      <c r="I26" s="1"/>
      <c r="J26" s="1"/>
      <c r="K26" s="1"/>
      <c r="L26" s="45"/>
    </row>
    <row r="27" spans="2:12" ht="12.75">
      <c r="B27" s="15" t="s">
        <v>117</v>
      </c>
      <c r="D27" s="45">
        <v>0</v>
      </c>
      <c r="E27" s="45"/>
      <c r="F27" s="45">
        <v>0</v>
      </c>
      <c r="G27" s="45"/>
      <c r="H27" s="45">
        <v>0</v>
      </c>
      <c r="I27" s="45"/>
      <c r="J27" s="45">
        <f>-6240</f>
        <v>-6240</v>
      </c>
      <c r="K27" s="45"/>
      <c r="L27" s="45">
        <f>SUM(D27:K27)</f>
        <v>-6240</v>
      </c>
    </row>
    <row r="28" spans="2:12" ht="12.75">
      <c r="B28" s="13"/>
      <c r="D28" s="45"/>
      <c r="E28" s="45"/>
      <c r="F28" s="45"/>
      <c r="G28" s="45"/>
      <c r="H28" s="45"/>
      <c r="I28" s="45"/>
      <c r="J28" s="45"/>
      <c r="K28" s="45"/>
      <c r="L28" s="45"/>
    </row>
    <row r="29" ht="12.75">
      <c r="B29" s="13" t="s">
        <v>121</v>
      </c>
    </row>
    <row r="30" spans="2:12" ht="12.75">
      <c r="B30" s="15" t="s">
        <v>118</v>
      </c>
      <c r="D30" s="45">
        <v>0</v>
      </c>
      <c r="E30" s="1"/>
      <c r="F30" s="45">
        <v>0</v>
      </c>
      <c r="G30" s="1"/>
      <c r="H30" s="45">
        <v>0</v>
      </c>
      <c r="I30" s="1"/>
      <c r="J30" s="45">
        <v>-5672</v>
      </c>
      <c r="K30" s="1"/>
      <c r="L30" s="45">
        <f>SUM(D30:K30)</f>
        <v>-5672</v>
      </c>
    </row>
    <row r="31" spans="4:12" ht="12.75">
      <c r="D31" s="45"/>
      <c r="E31" s="1"/>
      <c r="F31" s="45"/>
      <c r="G31" s="1"/>
      <c r="H31" s="45"/>
      <c r="I31" s="1"/>
      <c r="J31" s="45"/>
      <c r="K31" s="1"/>
      <c r="L31" s="45"/>
    </row>
    <row r="32" spans="2:12" ht="12.75" hidden="1">
      <c r="B32" s="2" t="s">
        <v>71</v>
      </c>
      <c r="D32" s="45"/>
      <c r="E32" s="1"/>
      <c r="F32" s="45"/>
      <c r="G32" s="1"/>
      <c r="H32" s="45"/>
      <c r="I32" s="1"/>
      <c r="J32" s="45"/>
      <c r="K32" s="1"/>
      <c r="L32" s="45"/>
    </row>
    <row r="33" spans="2:12" ht="12.75" hidden="1">
      <c r="B33" s="2" t="s">
        <v>72</v>
      </c>
      <c r="D33" s="45">
        <v>0</v>
      </c>
      <c r="E33" s="1"/>
      <c r="F33" s="45">
        <v>0</v>
      </c>
      <c r="G33" s="1"/>
      <c r="H33" s="45">
        <v>0</v>
      </c>
      <c r="I33" s="1"/>
      <c r="J33" s="45">
        <v>0</v>
      </c>
      <c r="K33" s="1"/>
      <c r="L33" s="45">
        <f>SUM(D33:K33)</f>
        <v>0</v>
      </c>
    </row>
    <row r="34" spans="2:12" ht="13.5" thickBot="1">
      <c r="B34" s="13" t="s">
        <v>102</v>
      </c>
      <c r="D34" s="68">
        <f aca="true" t="shared" si="1" ref="D34:K34">SUM(D13:D33)</f>
        <v>81264</v>
      </c>
      <c r="E34" s="68">
        <f t="shared" si="1"/>
        <v>0</v>
      </c>
      <c r="F34" s="68">
        <f t="shared" si="1"/>
        <v>5505.243</v>
      </c>
      <c r="G34" s="68">
        <f t="shared" si="1"/>
        <v>0</v>
      </c>
      <c r="H34" s="68">
        <f t="shared" si="1"/>
        <v>783</v>
      </c>
      <c r="I34" s="68">
        <f t="shared" si="1"/>
        <v>0</v>
      </c>
      <c r="J34" s="68">
        <f t="shared" si="1"/>
        <v>43941.49161536701</v>
      </c>
      <c r="K34" s="68">
        <f t="shared" si="1"/>
        <v>0</v>
      </c>
      <c r="L34" s="68">
        <f>SUM(L13:L33)-1</f>
        <v>131492.73461536702</v>
      </c>
    </row>
    <row r="35" spans="4:12" ht="12.75">
      <c r="D35" s="3"/>
      <c r="E35" s="3"/>
      <c r="F35" s="3"/>
      <c r="G35" s="3"/>
      <c r="H35" s="3"/>
      <c r="I35" s="3"/>
      <c r="J35" s="3"/>
      <c r="K35" s="3"/>
      <c r="L35" s="3"/>
    </row>
    <row r="36" spans="2:12" ht="12.75">
      <c r="B36" s="13" t="s">
        <v>73</v>
      </c>
      <c r="D36" s="3">
        <v>78000</v>
      </c>
      <c r="E36" s="3"/>
      <c r="F36" s="3">
        <v>4689</v>
      </c>
      <c r="G36" s="3"/>
      <c r="H36" s="3">
        <v>320</v>
      </c>
      <c r="I36" s="3"/>
      <c r="J36" s="3">
        <v>38340</v>
      </c>
      <c r="K36" s="3"/>
      <c r="L36" s="3">
        <f>SUM(D36:K36)</f>
        <v>121349</v>
      </c>
    </row>
    <row r="37" spans="4:12" ht="12.75">
      <c r="D37" s="3"/>
      <c r="E37" s="3"/>
      <c r="F37" s="3"/>
      <c r="G37" s="3"/>
      <c r="H37" s="3"/>
      <c r="I37" s="3"/>
      <c r="J37" s="3"/>
      <c r="K37" s="3"/>
      <c r="L37" s="3"/>
    </row>
    <row r="38" spans="2:12" ht="12.75">
      <c r="B38" s="15" t="s">
        <v>92</v>
      </c>
      <c r="D38" s="3"/>
      <c r="E38" s="3"/>
      <c r="F38" s="3"/>
      <c r="G38" s="3"/>
      <c r="H38" s="3"/>
      <c r="I38" s="3"/>
      <c r="J38" s="3"/>
      <c r="K38" s="3"/>
      <c r="L38" s="3"/>
    </row>
    <row r="39" spans="2:12" ht="12.75">
      <c r="B39" s="15" t="s">
        <v>93</v>
      </c>
      <c r="D39" s="3">
        <v>0</v>
      </c>
      <c r="E39" s="3"/>
      <c r="F39" s="3">
        <v>0</v>
      </c>
      <c r="G39" s="3"/>
      <c r="H39" s="3">
        <v>4</v>
      </c>
      <c r="I39" s="3"/>
      <c r="J39" s="3">
        <v>0</v>
      </c>
      <c r="K39" s="3"/>
      <c r="L39" s="3">
        <f>SUM(D39:K39)</f>
        <v>4</v>
      </c>
    </row>
    <row r="40" spans="4:12" ht="12.75">
      <c r="D40" s="3"/>
      <c r="E40" s="3"/>
      <c r="F40" s="3"/>
      <c r="G40" s="3"/>
      <c r="H40" s="3"/>
      <c r="I40" s="3"/>
      <c r="J40" s="3"/>
      <c r="K40" s="3"/>
      <c r="L40" s="3"/>
    </row>
    <row r="41" spans="2:12" ht="12.75">
      <c r="B41" s="13" t="s">
        <v>114</v>
      </c>
      <c r="D41" s="3"/>
      <c r="E41" s="3"/>
      <c r="F41" s="3"/>
      <c r="G41" s="3"/>
      <c r="H41" s="3"/>
      <c r="I41" s="3"/>
      <c r="J41" s="3"/>
      <c r="K41" s="3"/>
      <c r="L41" s="3"/>
    </row>
    <row r="42" spans="2:12" ht="12.75">
      <c r="B42" s="15" t="s">
        <v>115</v>
      </c>
      <c r="D42" s="3">
        <v>0</v>
      </c>
      <c r="E42" s="3"/>
      <c r="F42" s="3">
        <v>0</v>
      </c>
      <c r="G42" s="3"/>
      <c r="H42" s="3">
        <v>-17</v>
      </c>
      <c r="I42" s="3"/>
      <c r="J42" s="3">
        <v>0</v>
      </c>
      <c r="K42" s="3"/>
      <c r="L42" s="3">
        <f>SUM(D42:K42)</f>
        <v>-17</v>
      </c>
    </row>
    <row r="43" spans="4:12" ht="12.75">
      <c r="D43" s="3"/>
      <c r="E43" s="3"/>
      <c r="F43" s="3"/>
      <c r="G43" s="3"/>
      <c r="H43" s="3"/>
      <c r="I43" s="3"/>
      <c r="J43" s="3"/>
      <c r="K43" s="3"/>
      <c r="L43" s="3"/>
    </row>
    <row r="44" spans="2:12" ht="12.75">
      <c r="B44" s="13" t="s">
        <v>111</v>
      </c>
      <c r="D44" s="3">
        <v>0</v>
      </c>
      <c r="E44" s="3"/>
      <c r="F44" s="3">
        <v>0</v>
      </c>
      <c r="G44" s="3"/>
      <c r="H44" s="3">
        <v>0</v>
      </c>
      <c r="I44" s="3"/>
      <c r="J44" s="3">
        <v>11226</v>
      </c>
      <c r="K44" s="3"/>
      <c r="L44" s="3">
        <f>SUM(D44:K44)</f>
        <v>11226</v>
      </c>
    </row>
    <row r="45" spans="2:12" ht="12.75">
      <c r="B45" s="13"/>
      <c r="D45" s="3"/>
      <c r="E45" s="3"/>
      <c r="F45" s="3"/>
      <c r="G45" s="3"/>
      <c r="H45" s="3"/>
      <c r="I45" s="3"/>
      <c r="J45" s="3"/>
      <c r="K45" s="3"/>
      <c r="L45" s="3"/>
    </row>
    <row r="46" spans="2:12" ht="12.75">
      <c r="B46" s="13" t="s">
        <v>116</v>
      </c>
      <c r="D46" s="3"/>
      <c r="E46" s="3"/>
      <c r="F46" s="3"/>
      <c r="G46" s="3"/>
      <c r="H46" s="3"/>
      <c r="I46" s="3"/>
      <c r="J46" s="3"/>
      <c r="K46" s="3"/>
      <c r="L46" s="3"/>
    </row>
    <row r="47" spans="2:12" ht="12.75">
      <c r="B47" s="13" t="s">
        <v>119</v>
      </c>
      <c r="D47" s="3">
        <v>0</v>
      </c>
      <c r="E47" s="3"/>
      <c r="F47" s="3">
        <v>0</v>
      </c>
      <c r="G47" s="3"/>
      <c r="H47" s="3">
        <v>0</v>
      </c>
      <c r="I47" s="3"/>
      <c r="J47" s="3">
        <v>-7800</v>
      </c>
      <c r="K47" s="3"/>
      <c r="L47" s="3">
        <v>-7800</v>
      </c>
    </row>
    <row r="48" spans="2:12" ht="12.75">
      <c r="B48" s="13"/>
      <c r="D48" s="3"/>
      <c r="E48" s="3"/>
      <c r="F48" s="3"/>
      <c r="G48" s="3"/>
      <c r="H48" s="3"/>
      <c r="I48" s="3"/>
      <c r="J48" s="3"/>
      <c r="K48" s="3"/>
      <c r="L48" s="3"/>
    </row>
    <row r="49" spans="2:12" ht="12.75">
      <c r="B49" s="13" t="s">
        <v>121</v>
      </c>
      <c r="D49" s="3"/>
      <c r="E49" s="3"/>
      <c r="F49" s="3"/>
      <c r="G49" s="3"/>
      <c r="H49" s="3"/>
      <c r="I49" s="3"/>
      <c r="J49" s="3"/>
      <c r="K49" s="3"/>
      <c r="L49" s="3"/>
    </row>
    <row r="50" spans="2:12" ht="12.75">
      <c r="B50" s="13" t="s">
        <v>120</v>
      </c>
      <c r="D50" s="3">
        <v>0</v>
      </c>
      <c r="E50" s="3"/>
      <c r="F50" s="3">
        <v>0</v>
      </c>
      <c r="G50" s="3"/>
      <c r="H50" s="3">
        <v>0</v>
      </c>
      <c r="I50" s="3"/>
      <c r="J50" s="3">
        <v>-3900</v>
      </c>
      <c r="K50" s="3"/>
      <c r="L50" s="3">
        <f>SUM(D50:K50)</f>
        <v>-3900</v>
      </c>
    </row>
    <row r="51" spans="4:12" ht="12.75">
      <c r="D51" s="3"/>
      <c r="E51" s="3"/>
      <c r="F51" s="3"/>
      <c r="G51" s="3"/>
      <c r="H51" s="3"/>
      <c r="I51" s="3"/>
      <c r="J51" s="3"/>
      <c r="K51" s="3"/>
      <c r="L51" s="3"/>
    </row>
    <row r="52" spans="2:12" ht="12.75" hidden="1">
      <c r="B52" s="2" t="s">
        <v>71</v>
      </c>
      <c r="D52" s="3"/>
      <c r="E52" s="3"/>
      <c r="F52" s="3"/>
      <c r="G52" s="3"/>
      <c r="H52" s="3"/>
      <c r="I52" s="3"/>
      <c r="J52" s="3"/>
      <c r="K52" s="3"/>
      <c r="L52" s="3"/>
    </row>
    <row r="53" spans="2:12" ht="12.75" hidden="1">
      <c r="B53" s="2" t="s">
        <v>72</v>
      </c>
      <c r="D53" s="3">
        <v>0</v>
      </c>
      <c r="E53" s="3"/>
      <c r="F53" s="3">
        <v>0</v>
      </c>
      <c r="G53" s="3"/>
      <c r="H53" s="3">
        <v>0</v>
      </c>
      <c r="I53" s="3"/>
      <c r="J53" s="3">
        <v>0</v>
      </c>
      <c r="K53" s="3"/>
      <c r="L53" s="3">
        <f>SUM(D53:K53)</f>
        <v>0</v>
      </c>
    </row>
    <row r="54" spans="4:12" ht="12.75" hidden="1">
      <c r="D54" s="3"/>
      <c r="E54" s="3"/>
      <c r="F54" s="3"/>
      <c r="G54" s="3"/>
      <c r="H54" s="3"/>
      <c r="I54" s="3"/>
      <c r="J54" s="3"/>
      <c r="K54" s="3"/>
      <c r="L54" s="3"/>
    </row>
    <row r="55" spans="2:12" ht="13.5" thickBot="1">
      <c r="B55" s="13" t="s">
        <v>101</v>
      </c>
      <c r="D55" s="56">
        <f>SUM(D36:D48)</f>
        <v>78000</v>
      </c>
      <c r="E55" s="56">
        <f>SUM(E37:E48)</f>
        <v>0</v>
      </c>
      <c r="F55" s="56">
        <f>SUM(F36:F48)</f>
        <v>4689</v>
      </c>
      <c r="G55" s="56">
        <f>SUM(G37:G48)</f>
        <v>0</v>
      </c>
      <c r="H55" s="56">
        <f>SUM(H36:H48)</f>
        <v>307</v>
      </c>
      <c r="I55" s="56">
        <f>SUM(I37:I48)</f>
        <v>0</v>
      </c>
      <c r="J55" s="56">
        <f>SUM(J36:J54)</f>
        <v>37866</v>
      </c>
      <c r="K55" s="56">
        <f>SUM(K37:K48)</f>
        <v>0</v>
      </c>
      <c r="L55" s="56">
        <f>SUM(L36:L54)</f>
        <v>120862</v>
      </c>
    </row>
    <row r="56" spans="2:12" ht="12.75">
      <c r="B56" s="13"/>
      <c r="D56" s="5"/>
      <c r="E56" s="5"/>
      <c r="F56" s="5"/>
      <c r="G56" s="5"/>
      <c r="H56" s="5"/>
      <c r="I56" s="5"/>
      <c r="J56" s="5"/>
      <c r="K56" s="5"/>
      <c r="L56" s="5"/>
    </row>
    <row r="57" spans="2:12" ht="15.75">
      <c r="B57" s="71"/>
      <c r="D57" s="5"/>
      <c r="E57" s="5"/>
      <c r="F57" s="5"/>
      <c r="G57" s="5"/>
      <c r="H57" s="5"/>
      <c r="I57" s="5"/>
      <c r="J57" s="5"/>
      <c r="K57" s="5"/>
      <c r="L57" s="5"/>
    </row>
    <row r="58" spans="4:12" ht="12.75">
      <c r="D58" s="3"/>
      <c r="E58" s="3"/>
      <c r="F58" s="3"/>
      <c r="G58" s="3"/>
      <c r="H58" s="3"/>
      <c r="I58" s="3"/>
      <c r="J58" s="3"/>
      <c r="K58" s="3"/>
      <c r="L58" s="3"/>
    </row>
    <row r="59" spans="2:12" ht="12.75">
      <c r="B59" s="12" t="s">
        <v>123</v>
      </c>
      <c r="D59" s="3"/>
      <c r="E59" s="3"/>
      <c r="F59" s="3"/>
      <c r="G59" s="3"/>
      <c r="H59" s="3"/>
      <c r="I59" s="3"/>
      <c r="J59" s="3"/>
      <c r="K59" s="3"/>
      <c r="L59" s="3"/>
    </row>
    <row r="60" spans="2:12" ht="12.75">
      <c r="B60" s="1" t="s">
        <v>34</v>
      </c>
      <c r="D60" s="3"/>
      <c r="E60" s="3"/>
      <c r="F60" s="3"/>
      <c r="G60" s="3"/>
      <c r="H60" s="3"/>
      <c r="I60" s="3"/>
      <c r="J60" s="3"/>
      <c r="K60" s="3"/>
      <c r="L60" s="3"/>
    </row>
  </sheetData>
  <printOptions horizontalCentered="1"/>
  <pageMargins left="0.25" right="0.25" top="1.25" bottom="0.5" header="0.25" footer="0.25"/>
  <pageSetup fitToHeight="1" fitToWidth="1" horizontalDpi="180" verticalDpi="180" orientation="portrait" scale="96" r:id="rId1"/>
  <headerFooter alignWithMargins="0">
    <oddFooter>&amp;C&amp;"Times New Roman,Italic"&amp;8- Page 4 -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4">
      <selection activeCell="A1" sqref="A1"/>
    </sheetView>
  </sheetViews>
  <sheetFormatPr defaultColWidth="9.140625" defaultRowHeight="12.75"/>
  <cols>
    <col min="1" max="1" width="2.140625" style="2" customWidth="1"/>
    <col min="2" max="2" width="46.421875" style="2" customWidth="1"/>
    <col min="3" max="3" width="5.7109375" style="2" customWidth="1"/>
    <col min="4" max="4" width="15.7109375" style="3" customWidth="1"/>
    <col min="5" max="5" width="1.421875" style="2" customWidth="1"/>
    <col min="6" max="6" width="15.7109375" style="3" customWidth="1"/>
    <col min="7" max="16384" width="9.140625" style="2" customWidth="1"/>
  </cols>
  <sheetData>
    <row r="1" spans="1:6" ht="18.75">
      <c r="A1" s="92" t="str">
        <f>+'balance sheet'!A1</f>
        <v>ACOUSTECH BERHAD (496665-W)</v>
      </c>
      <c r="B1" s="78"/>
      <c r="C1" s="78"/>
      <c r="D1" s="78"/>
      <c r="E1" s="78"/>
      <c r="F1" s="78"/>
    </row>
    <row r="2" spans="1:6" ht="12.75">
      <c r="A2" s="76"/>
      <c r="B2" s="76"/>
      <c r="C2" s="76"/>
      <c r="D2" s="76"/>
      <c r="E2" s="76"/>
      <c r="F2" s="76"/>
    </row>
    <row r="3" spans="1:6" ht="12.75">
      <c r="A3" s="72"/>
      <c r="B3" s="72"/>
      <c r="C3" s="72"/>
      <c r="D3" s="72"/>
      <c r="E3" s="72"/>
      <c r="F3" s="72"/>
    </row>
    <row r="4" ht="14.25">
      <c r="A4" s="36" t="str">
        <f>+'balance sheet'!A6</f>
        <v>Fourth quarter interim report for the financial year ended 31 March 2005</v>
      </c>
    </row>
    <row r="5" ht="12.75">
      <c r="A5" s="37" t="s">
        <v>0</v>
      </c>
    </row>
    <row r="6" ht="12.75">
      <c r="A6" s="12"/>
    </row>
    <row r="7" ht="12.75">
      <c r="A7" s="12" t="s">
        <v>74</v>
      </c>
    </row>
    <row r="8" ht="12.75">
      <c r="A8" s="12"/>
    </row>
    <row r="9" spans="4:6" s="53" customFormat="1" ht="12.75">
      <c r="D9" s="73" t="s">
        <v>98</v>
      </c>
      <c r="F9" s="73" t="s">
        <v>99</v>
      </c>
    </row>
    <row r="10" spans="4:6" s="53" customFormat="1" ht="12.75" customHeight="1" hidden="1">
      <c r="D10" s="67"/>
      <c r="F10" s="67"/>
    </row>
    <row r="11" spans="4:6" s="53" customFormat="1" ht="12.75" customHeight="1" hidden="1">
      <c r="D11" s="67"/>
      <c r="E11" s="58"/>
      <c r="F11" s="67"/>
    </row>
    <row r="12" spans="4:6" s="53" customFormat="1" ht="12.75">
      <c r="D12" s="59" t="s">
        <v>3</v>
      </c>
      <c r="E12" s="58"/>
      <c r="F12" s="59" t="s">
        <v>3</v>
      </c>
    </row>
    <row r="14" ht="12.75">
      <c r="B14" s="1" t="s">
        <v>75</v>
      </c>
    </row>
    <row r="15" ht="3.75" customHeight="1"/>
    <row r="16" spans="2:6" ht="12.75">
      <c r="B16" s="2" t="s">
        <v>54</v>
      </c>
      <c r="D16" s="45">
        <f>+'[5]CONSOL-CF'!$Y$10/1000</f>
        <v>26471.794130000028</v>
      </c>
      <c r="F16" s="3">
        <v>16218</v>
      </c>
    </row>
    <row r="17" spans="2:6" ht="12.75">
      <c r="B17" s="2" t="s">
        <v>76</v>
      </c>
      <c r="D17" s="49">
        <f>(+'[5]CONSOL-CF'!$Y$14+'[5]CONSOL-CF'!$Y$16+'[5]CONSOL-CF'!$Y$18+'[5]CONSOL-CF'!$Y$19+'[5]CONSOL-CF'!$Y$22+'[5]CONSOL-CF'!$Y$23+'[5]CONSOL-CF'!$Y$25+'[5]CONSOL-CF'!$Y$28+'[5]CONSOL-CF'!$Y$17)/1000</f>
        <v>-2741.216660000001</v>
      </c>
      <c r="F17" s="6">
        <v>2790</v>
      </c>
    </row>
    <row r="18" spans="2:6" ht="12.75">
      <c r="B18" s="15" t="s">
        <v>77</v>
      </c>
      <c r="D18" s="45">
        <f>SUM(D16:D17)</f>
        <v>23730.577470000026</v>
      </c>
      <c r="F18" s="3">
        <f>SUM(F16:F17)</f>
        <v>19008</v>
      </c>
    </row>
    <row r="19" spans="2:6" ht="12.75">
      <c r="B19" s="15" t="s">
        <v>78</v>
      </c>
      <c r="D19" s="49">
        <f>(+'[5]CONSOL-CF'!$Y$33+'[5]CONSOL-CF'!$Y$34+'[5]CONSOL-CF'!$Y$35+'[5]CONSOL-CF'!$Y$36+'[5]CONSOL-CF'!$Y$37+'[5]CONSOL-CF'!$Y$40+'[5]CONSOL-CF'!$Y$24)/1000</f>
        <v>3093.980629999994</v>
      </c>
      <c r="F19" s="6">
        <v>-6654</v>
      </c>
    </row>
    <row r="20" spans="2:6" ht="12.75">
      <c r="B20" s="2" t="s">
        <v>79</v>
      </c>
      <c r="D20" s="45">
        <f>SUM(D18:D19)</f>
        <v>26824.55810000002</v>
      </c>
      <c r="F20" s="3">
        <f>SUM(F18:F19)</f>
        <v>12354</v>
      </c>
    </row>
    <row r="21" spans="2:6" ht="12.75">
      <c r="B21" s="15" t="s">
        <v>80</v>
      </c>
      <c r="D21" s="45">
        <f>+'[5]CONSOL-CF'!$Y$44/1000</f>
        <v>-604.2132500000001</v>
      </c>
      <c r="F21" s="3">
        <v>-687</v>
      </c>
    </row>
    <row r="22" spans="2:6" ht="12.75">
      <c r="B22" s="15" t="s">
        <v>110</v>
      </c>
      <c r="D22" s="45">
        <f>+'[5]CONSOL-CF'!$Y$45/1000</f>
        <v>783.656</v>
      </c>
      <c r="F22" s="3">
        <v>0</v>
      </c>
    </row>
    <row r="23" spans="2:6" ht="12.75">
      <c r="B23" s="15" t="s">
        <v>81</v>
      </c>
      <c r="D23" s="49">
        <f>+'[5]CONSOL-CF'!$Y$46/1000</f>
        <v>-3596.516</v>
      </c>
      <c r="F23" s="6">
        <v>-3988</v>
      </c>
    </row>
    <row r="24" spans="2:6" ht="13.5" thickBot="1">
      <c r="B24" s="13" t="s">
        <v>95</v>
      </c>
      <c r="D24" s="68">
        <f>SUM(D20:D23)+1</f>
        <v>23408.48485000002</v>
      </c>
      <c r="F24" s="56">
        <f>SUM(F20:F23)</f>
        <v>7679</v>
      </c>
    </row>
    <row r="25" ht="12.75" customHeight="1">
      <c r="D25" s="45"/>
    </row>
    <row r="26" spans="2:4" ht="12.75">
      <c r="B26" s="1" t="s">
        <v>82</v>
      </c>
      <c r="D26" s="45"/>
    </row>
    <row r="27" ht="4.5" customHeight="1">
      <c r="D27" s="45"/>
    </row>
    <row r="28" spans="2:6" ht="12.75">
      <c r="B28" s="2" t="s">
        <v>83</v>
      </c>
      <c r="D28" s="51">
        <f>+'[5]CONSOL-CF'!$Y$53/1000</f>
        <v>257.47765999999996</v>
      </c>
      <c r="F28" s="5">
        <f>125+330</f>
        <v>455</v>
      </c>
    </row>
    <row r="29" spans="2:6" ht="12.75">
      <c r="B29" s="13" t="s">
        <v>109</v>
      </c>
      <c r="D29" s="51">
        <f>+'[5]CONSOL-CF'!$Y$54/1000</f>
        <v>250</v>
      </c>
      <c r="F29" s="5">
        <v>0</v>
      </c>
    </row>
    <row r="30" spans="2:6" ht="12.75">
      <c r="B30" s="2" t="s">
        <v>4</v>
      </c>
      <c r="D30" s="51">
        <f>(+'[5]CONSOL-CF'!$Y$56+'[5]CONSOL-CF'!$Y$58)/1000</f>
        <v>-2372.295</v>
      </c>
      <c r="F30" s="5">
        <f>-6646+56</f>
        <v>-6590</v>
      </c>
    </row>
    <row r="31" spans="2:6" ht="12.75">
      <c r="B31" s="2" t="s">
        <v>103</v>
      </c>
      <c r="D31" s="51">
        <v>0</v>
      </c>
      <c r="F31" s="5">
        <v>3343</v>
      </c>
    </row>
    <row r="32" spans="2:6" ht="12.75">
      <c r="B32" s="2" t="s">
        <v>84</v>
      </c>
      <c r="D32" s="49">
        <f>+'[5]CONSOL-CF'!$Y$61/1000</f>
        <v>-2278</v>
      </c>
      <c r="F32" s="6">
        <v>-591</v>
      </c>
    </row>
    <row r="33" spans="2:6" ht="13.5" thickBot="1">
      <c r="B33" s="2" t="s">
        <v>85</v>
      </c>
      <c r="D33" s="69">
        <f>SUM(D28:D32)</f>
        <v>-4142.81734</v>
      </c>
      <c r="F33" s="57">
        <f>SUM(F28:F32)</f>
        <v>-3383</v>
      </c>
    </row>
    <row r="34" ht="12.75" customHeight="1">
      <c r="D34" s="45"/>
    </row>
    <row r="35" spans="2:4" ht="12.75">
      <c r="B35" s="1" t="s">
        <v>86</v>
      </c>
      <c r="D35" s="45"/>
    </row>
    <row r="36" spans="2:4" ht="4.5" customHeight="1">
      <c r="B36" s="1"/>
      <c r="D36" s="51"/>
    </row>
    <row r="37" spans="2:6" ht="13.5" customHeight="1">
      <c r="B37" s="15" t="s">
        <v>87</v>
      </c>
      <c r="D37" s="51">
        <f>(+'[5]CONSOL-CF'!$Y$69+'[5]CONSOL-CF'!$Y$70+'[5]CONSOL-CF'!$Y$85+'[5]CONSOL-CF'!$Y$86+'[5]CONSOL-CF'!$Y$87)/1000-1</f>
        <v>-9370.41738</v>
      </c>
      <c r="F37" s="5">
        <f>-4-2340-281-11414</f>
        <v>-14039</v>
      </c>
    </row>
    <row r="38" spans="2:6" ht="12.75" hidden="1">
      <c r="B38" s="2" t="s">
        <v>88</v>
      </c>
      <c r="D38" s="51"/>
      <c r="F38" s="5"/>
    </row>
    <row r="39" spans="2:6" ht="12.75" hidden="1">
      <c r="B39" s="2" t="s">
        <v>89</v>
      </c>
      <c r="D39" s="51"/>
      <c r="F39" s="5"/>
    </row>
    <row r="40" spans="2:6" ht="12.75">
      <c r="B40" s="13" t="s">
        <v>90</v>
      </c>
      <c r="D40" s="51">
        <f>+'[5]CONSOL-CF'!$Y$76/1000</f>
        <v>1985.43721</v>
      </c>
      <c r="F40" s="5">
        <v>1412</v>
      </c>
    </row>
    <row r="41" spans="2:6" ht="12.75">
      <c r="B41" s="15" t="s">
        <v>104</v>
      </c>
      <c r="D41" s="51">
        <f>+'[5]CONSOL-CF'!$Y$73/1000</f>
        <v>4079.999</v>
      </c>
      <c r="F41" s="5">
        <v>0</v>
      </c>
    </row>
    <row r="42" spans="2:6" ht="12.75">
      <c r="B42" s="13" t="s">
        <v>91</v>
      </c>
      <c r="D42" s="49">
        <f>+'[5]CONSOL-CF'!$Y$81/1000</f>
        <v>-10140</v>
      </c>
      <c r="F42" s="6">
        <v>-7800</v>
      </c>
    </row>
    <row r="43" spans="2:6" ht="13.5" thickBot="1">
      <c r="B43" s="13" t="s">
        <v>97</v>
      </c>
      <c r="D43" s="69">
        <f>SUM(D37:D42)</f>
        <v>-13444.981170000001</v>
      </c>
      <c r="F43" s="57">
        <f>SUM(F37:F42)</f>
        <v>-20427</v>
      </c>
    </row>
    <row r="44" ht="12.75" customHeight="1">
      <c r="D44" s="45"/>
    </row>
    <row r="45" spans="2:6" ht="12.75">
      <c r="B45" s="13" t="s">
        <v>96</v>
      </c>
      <c r="D45" s="45">
        <f>+D24+D33+D43-1</f>
        <v>5819.68634000002</v>
      </c>
      <c r="F45" s="3">
        <f>F24+F33+F43</f>
        <v>-16131</v>
      </c>
    </row>
    <row r="46" ht="4.5" customHeight="1">
      <c r="D46" s="45"/>
    </row>
    <row r="47" spans="2:6" ht="12.75">
      <c r="B47" s="13" t="s">
        <v>106</v>
      </c>
      <c r="D47" s="45">
        <f>+'[4]CONSOL-CF'!$Y$96/1000</f>
        <v>19156.658</v>
      </c>
      <c r="F47" s="3">
        <f>+'[1]cash flow'!$D$62</f>
        <v>35288</v>
      </c>
    </row>
    <row r="48" ht="4.5" customHeight="1">
      <c r="D48" s="45"/>
    </row>
    <row r="49" spans="2:6" ht="13.5" thickBot="1">
      <c r="B49" s="13" t="s">
        <v>107</v>
      </c>
      <c r="D49" s="68">
        <f>+D45+D47+1</f>
        <v>24977.344340000018</v>
      </c>
      <c r="F49" s="56">
        <f>+F45+F47</f>
        <v>19157</v>
      </c>
    </row>
    <row r="51" ht="12.75">
      <c r="B51" s="12" t="s">
        <v>123</v>
      </c>
    </row>
    <row r="52" spans="2:4" ht="12.75">
      <c r="B52" s="1" t="s">
        <v>34</v>
      </c>
      <c r="D52" s="16"/>
    </row>
  </sheetData>
  <printOptions/>
  <pageMargins left="1.33" right="0.5" top="1.25" bottom="0.25" header="0.25" footer="0"/>
  <pageSetup horizontalDpi="180" verticalDpi="180" orientation="portrait" paperSize="9" scale="90" r:id="rId1"/>
  <headerFooter alignWithMargins="0">
    <oddFooter>&amp;C&amp;"Times New Roman,Italic"&amp;8- Page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</cp:lastModifiedBy>
  <cp:lastPrinted>2005-05-19T06:12:38Z</cp:lastPrinted>
  <dcterms:created xsi:type="dcterms:W3CDTF">1996-10-14T23:33:28Z</dcterms:created>
  <dcterms:modified xsi:type="dcterms:W3CDTF">2005-05-25T08:32:07Z</dcterms:modified>
  <cp:category/>
  <cp:version/>
  <cp:contentType/>
  <cp:contentStatus/>
</cp:coreProperties>
</file>